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majad\Documents\RECERTIFIKACIJA 2019\"/>
    </mc:Choice>
  </mc:AlternateContent>
  <xr:revisionPtr revIDLastSave="0" documentId="8_{B6E22997-AB30-47AA-A2B8-71DA55B87DA8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poduzetnici" sheetId="1" r:id="rId1"/>
    <sheet name="obrtnici" sheetId="2" r:id="rId2"/>
  </sheets>
  <definedNames>
    <definedName name="_xlnm.Print_Area" localSheetId="0">poduzetnici!$A$1:$J$350</definedName>
  </definedNames>
  <calcPr calcId="191029"/>
</workbook>
</file>

<file path=xl/calcChain.xml><?xml version="1.0" encoding="utf-8"?>
<calcChain xmlns="http://schemas.openxmlformats.org/spreadsheetml/2006/main">
  <c r="J270" i="1" l="1"/>
  <c r="J171" i="2" l="1"/>
  <c r="J358" i="1"/>
  <c r="J214" i="2" l="1"/>
  <c r="J198" i="1" l="1"/>
  <c r="J16" i="2" l="1"/>
  <c r="J287" i="2"/>
  <c r="J286" i="2"/>
  <c r="J285" i="2"/>
  <c r="J284" i="2"/>
  <c r="J283" i="2"/>
  <c r="J279" i="2"/>
  <c r="J278" i="2"/>
  <c r="J276" i="2"/>
  <c r="J275" i="2"/>
  <c r="J266" i="2"/>
  <c r="J264" i="2"/>
  <c r="J262" i="2"/>
  <c r="J265" i="2"/>
  <c r="J258" i="2"/>
  <c r="J254" i="2"/>
  <c r="J250" i="2"/>
  <c r="J240" i="2"/>
  <c r="J237" i="2"/>
  <c r="J236" i="2"/>
  <c r="J234" i="2"/>
  <c r="J233" i="2"/>
  <c r="J232" i="2"/>
  <c r="J231" i="2"/>
  <c r="J230" i="2"/>
  <c r="J229" i="2"/>
  <c r="J226" i="2"/>
  <c r="J224" i="2"/>
  <c r="J219" i="2"/>
  <c r="J217" i="2"/>
  <c r="J215" i="2"/>
  <c r="J211" i="2"/>
  <c r="J208" i="2"/>
  <c r="J207" i="2"/>
  <c r="J204" i="2"/>
  <c r="J202" i="2"/>
  <c r="J201" i="2"/>
  <c r="J200" i="2"/>
  <c r="J199" i="2"/>
  <c r="J198" i="2"/>
  <c r="J196" i="2"/>
  <c r="J193" i="2"/>
  <c r="J191" i="2"/>
  <c r="J189" i="2"/>
  <c r="J184" i="2"/>
  <c r="J183" i="2"/>
  <c r="J182" i="2"/>
  <c r="J176" i="2"/>
  <c r="J175" i="2"/>
  <c r="J174" i="2"/>
  <c r="J173" i="2"/>
  <c r="J172" i="2"/>
  <c r="J168" i="2"/>
  <c r="J167" i="2"/>
  <c r="J165" i="2"/>
  <c r="J164" i="2"/>
  <c r="J159" i="2"/>
  <c r="J153" i="2"/>
  <c r="J146" i="2"/>
  <c r="J135" i="2"/>
  <c r="J134" i="2"/>
  <c r="J130" i="2"/>
  <c r="J129" i="2"/>
  <c r="J128" i="2"/>
  <c r="J120" i="2"/>
  <c r="J119" i="2"/>
  <c r="J118" i="2"/>
  <c r="J112" i="2"/>
  <c r="J111" i="2"/>
  <c r="J107" i="2"/>
  <c r="J103" i="2"/>
  <c r="J99" i="2"/>
  <c r="J98" i="2"/>
  <c r="J97" i="2"/>
  <c r="J95" i="2"/>
  <c r="J93" i="2"/>
  <c r="J87" i="2"/>
  <c r="J124" i="2"/>
  <c r="J85" i="2"/>
  <c r="J83" i="2"/>
  <c r="J82" i="2"/>
  <c r="J81" i="2"/>
  <c r="J80" i="2"/>
  <c r="J78" i="2"/>
  <c r="J76" i="2"/>
  <c r="J73" i="2"/>
  <c r="J70" i="2"/>
  <c r="J69" i="2"/>
  <c r="J59" i="2"/>
  <c r="J54" i="2"/>
  <c r="J52" i="2"/>
  <c r="J48" i="2"/>
  <c r="J47" i="2"/>
  <c r="J44" i="2"/>
  <c r="J42" i="2"/>
  <c r="J31" i="2"/>
  <c r="J28" i="2"/>
  <c r="J21" i="2"/>
  <c r="J20" i="2"/>
  <c r="J14" i="2"/>
  <c r="J8" i="2"/>
  <c r="J6" i="2"/>
  <c r="J357" i="1"/>
  <c r="J355" i="1"/>
  <c r="J351" i="1"/>
  <c r="J350" i="1"/>
  <c r="J348" i="1"/>
  <c r="J346" i="1"/>
  <c r="J344" i="1"/>
  <c r="J343" i="1"/>
  <c r="J341" i="1"/>
  <c r="J334" i="1"/>
  <c r="J333" i="1"/>
  <c r="J332" i="1"/>
  <c r="J329" i="1"/>
  <c r="J323" i="1"/>
  <c r="J308" i="1"/>
  <c r="J307" i="1"/>
  <c r="J291" i="1"/>
  <c r="J288" i="1"/>
  <c r="J287" i="1"/>
  <c r="J284" i="1"/>
  <c r="J283" i="1"/>
  <c r="J282" i="1"/>
  <c r="J274" i="1"/>
  <c r="J258" i="1"/>
  <c r="J255" i="1"/>
  <c r="J254" i="1"/>
  <c r="J248" i="1"/>
  <c r="J247" i="1"/>
  <c r="J246" i="1"/>
  <c r="J245" i="1"/>
  <c r="J243" i="1"/>
  <c r="J241" i="1"/>
  <c r="J240" i="1"/>
  <c r="J239" i="1"/>
  <c r="J237" i="1"/>
  <c r="J234" i="1"/>
  <c r="J233" i="1"/>
  <c r="J230" i="1"/>
  <c r="J218" i="1"/>
  <c r="J214" i="1"/>
  <c r="J213" i="1"/>
  <c r="J212" i="1"/>
  <c r="J210" i="1"/>
  <c r="J209" i="1"/>
  <c r="J208" i="1"/>
  <c r="J205" i="1"/>
  <c r="J202" i="1"/>
  <c r="J199" i="1"/>
  <c r="J197" i="1"/>
  <c r="J196" i="1"/>
  <c r="J192" i="1"/>
  <c r="J191" i="1"/>
  <c r="J189" i="1"/>
  <c r="J187" i="1"/>
  <c r="J185" i="1"/>
  <c r="J184" i="1"/>
  <c r="J181" i="1"/>
  <c r="J177" i="1"/>
  <c r="J176" i="1"/>
  <c r="J171" i="1"/>
  <c r="J170" i="1"/>
  <c r="J167" i="1"/>
  <c r="J166" i="1"/>
  <c r="J163" i="1"/>
  <c r="J159" i="1"/>
  <c r="J153" i="1"/>
  <c r="J152" i="1"/>
  <c r="J151" i="1"/>
  <c r="J150" i="1"/>
  <c r="J147" i="1"/>
  <c r="J140" i="1"/>
  <c r="J138" i="1"/>
  <c r="J136" i="1"/>
  <c r="J133" i="1"/>
  <c r="J132" i="1"/>
  <c r="J131" i="1"/>
  <c r="J128" i="1"/>
  <c r="J127" i="1"/>
  <c r="J126" i="1"/>
  <c r="J125" i="1"/>
  <c r="J124" i="1"/>
  <c r="J123" i="1"/>
  <c r="J120" i="1"/>
  <c r="J118" i="1"/>
  <c r="J117" i="1"/>
  <c r="J114" i="1"/>
  <c r="J112" i="1"/>
  <c r="J110" i="1"/>
  <c r="J108" i="1"/>
  <c r="J105" i="1"/>
  <c r="J103" i="1"/>
  <c r="J98" i="1"/>
  <c r="J97" i="1"/>
  <c r="J93" i="1"/>
  <c r="J90" i="1"/>
  <c r="J89" i="1"/>
  <c r="J82" i="1"/>
  <c r="J80" i="1"/>
  <c r="J79" i="1"/>
  <c r="J75" i="1"/>
  <c r="J72" i="1"/>
  <c r="J71" i="1"/>
  <c r="J70" i="1"/>
  <c r="J67" i="1"/>
  <c r="J65" i="1"/>
  <c r="J64" i="1"/>
  <c r="J63" i="1"/>
  <c r="J60" i="1"/>
  <c r="J59" i="1"/>
  <c r="J58" i="1"/>
  <c r="J55" i="1"/>
  <c r="J52" i="1"/>
  <c r="J46" i="1"/>
  <c r="J39" i="1"/>
  <c r="J34" i="1"/>
  <c r="J28" i="1"/>
  <c r="J19" i="1"/>
  <c r="J18" i="1"/>
  <c r="J17" i="1"/>
  <c r="J16" i="1"/>
  <c r="J15" i="1"/>
  <c r="J14" i="1"/>
  <c r="J13" i="1"/>
  <c r="J12" i="1"/>
  <c r="J9" i="1"/>
  <c r="J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Marko Krobot</author>
  </authors>
  <commentList>
    <comment ref="A44" authorId="0" shapeId="0" xr:uid="{358D7647-295E-4297-9842-89DAA64F999E}">
      <text>
        <r>
          <rPr>
            <b/>
            <sz val="9"/>
            <color indexed="81"/>
            <rFont val="Segoe UI"/>
            <charset val="1"/>
          </rPr>
          <t>Marko Krobot:</t>
        </r>
        <r>
          <rPr>
            <sz val="9"/>
            <color indexed="81"/>
            <rFont val="Segoe UI"/>
            <charset val="1"/>
          </rPr>
          <t xml:space="preserve">
Prije MZ-infotech d.o.o</t>
        </r>
      </text>
    </comment>
    <comment ref="A66" authorId="0" shapeId="0" xr:uid="{70526026-0A40-4226-8EC7-EDCA7257D97A}">
      <text>
        <r>
          <rPr>
            <b/>
            <sz val="9"/>
            <color indexed="81"/>
            <rFont val="Segoe UI"/>
            <family val="2"/>
            <charset val="238"/>
          </rPr>
          <t>Marko Krobot:</t>
        </r>
        <r>
          <rPr>
            <sz val="9"/>
            <color indexed="81"/>
            <rFont val="Segoe UI"/>
            <family val="2"/>
            <charset val="238"/>
          </rPr>
          <t xml:space="preserve">
stečaj provjeri</t>
        </r>
      </text>
    </comment>
  </commentList>
</comments>
</file>

<file path=xl/sharedStrings.xml><?xml version="1.0" encoding="utf-8"?>
<sst xmlns="http://schemas.openxmlformats.org/spreadsheetml/2006/main" count="5158" uniqueCount="3334">
  <si>
    <t xml:space="preserve">           Pregled  obrta prema NKD-u</t>
  </si>
  <si>
    <t>RB</t>
  </si>
  <si>
    <t>MBO</t>
  </si>
  <si>
    <t>NAZIV OBRTA</t>
  </si>
  <si>
    <t>Pregled  trgovačkih društava prema NKD-u</t>
  </si>
  <si>
    <t>KLASIFIKACIJA DJELATNOSTI</t>
  </si>
  <si>
    <t>DJELATNOST (NKD)</t>
  </si>
  <si>
    <t>ODGOVORNA OSOBA</t>
  </si>
  <si>
    <t>ADRESA</t>
  </si>
  <si>
    <t>MJESTO</t>
  </si>
  <si>
    <t>TEL. / MOB.</t>
  </si>
  <si>
    <t>E-MAIL</t>
  </si>
  <si>
    <t>NAZIV TVRTKE</t>
  </si>
  <si>
    <t>"AEC" ELEKTRONIKA, AUTOMATIKA, ELEKTORINSTALCIJE, MJERENJA I PROJEKTIRANJE</t>
  </si>
  <si>
    <t>Proizvodna djelatnost</t>
  </si>
  <si>
    <t>Proizvodnja instrumenata i aparata za mjerenje, ispitivanje i navigaciju</t>
  </si>
  <si>
    <t>IVICA COPAK</t>
  </si>
  <si>
    <t>UL. METELA OŽEGOVIĆA 5, MARGEČAN</t>
  </si>
  <si>
    <t>RADOVAN</t>
  </si>
  <si>
    <t>Prerada i konzerviranje mesa</t>
  </si>
  <si>
    <t xml:space="preserve">Željko Štefanko </t>
  </si>
  <si>
    <t>"AL-PVC STOLARIJA BRLEK", PROIZVODNJA GRAĐEVNE STOLARIJE</t>
  </si>
  <si>
    <t xml:space="preserve">Proizvodnja proizvoda od plastike za građevinarstvo </t>
  </si>
  <si>
    <t>JOSIP BRLEK</t>
  </si>
  <si>
    <t>CERJE TUŽNO 36</t>
  </si>
  <si>
    <t>042 759840/ 098 968 0320</t>
  </si>
  <si>
    <t>AB ELEKTRO-KLIMA D.O.O.</t>
  </si>
  <si>
    <t>Uslužna djelatnost</t>
  </si>
  <si>
    <t>Elektroinstalacijski   radovi</t>
  </si>
  <si>
    <t>Anđelko Biškup</t>
  </si>
  <si>
    <t>Margečan 55</t>
  </si>
  <si>
    <t>Margečan</t>
  </si>
  <si>
    <t>"AMARENA" OBRT ZA PROIZVODNJU I UGOSTITELJSTVO</t>
  </si>
  <si>
    <t>Ostala prerađivačka industrija, d.n.</t>
  </si>
  <si>
    <t>ŠPREM GABRO</t>
  </si>
  <si>
    <t>IVANA GUNDULIĆA 18, IVANEC</t>
  </si>
  <si>
    <t>IVANEC</t>
  </si>
  <si>
    <t xml:space="preserve"> 03004159051</t>
  </si>
  <si>
    <t>ADRIA OIL D.O.O.</t>
  </si>
  <si>
    <t>Posredovanje u trgovini gorivima, rudama, metalima i industrijskim kemijskim proizvodima</t>
  </si>
  <si>
    <t xml:space="preserve">Igor Lučić </t>
  </si>
  <si>
    <t>Varaždinska 39</t>
  </si>
  <si>
    <t>Ivanec</t>
  </si>
  <si>
    <t>Priprema i usluživanje pića</t>
  </si>
  <si>
    <t>KLENOVNIK</t>
  </si>
  <si>
    <t>"AS" OBRT ZA TRGOVINU I USLUGE</t>
  </si>
  <si>
    <t>Cestovni prijevoz robe</t>
  </si>
  <si>
    <t>HRUŠKAR TIHOMIR</t>
  </si>
  <si>
    <t>GAČICE 92, IVANEC</t>
  </si>
  <si>
    <t>GAČICE</t>
  </si>
  <si>
    <t>AKTIVA BIRO D.O.O.</t>
  </si>
  <si>
    <t>Računovodstvene usluge</t>
  </si>
  <si>
    <t>Računovodstvene, knjigovodstvene i revizijske djelatnosti; porezno savjetovanje </t>
  </si>
  <si>
    <t>Karmica Šambar</t>
  </si>
  <si>
    <t>Trg hrv. ivanovaca 10</t>
  </si>
  <si>
    <t>"AS" OBRT ZA UGOSTITELJSTVO</t>
  </si>
  <si>
    <t>Caffe barovi, noćni barovi, noćni klubovi, disko barovi i disko klubovi</t>
  </si>
  <si>
    <t>BREGOVIĆ BISERKA</t>
  </si>
  <si>
    <t>PRIGOREC 40A, IVANEC</t>
  </si>
  <si>
    <t>Financijske usluge</t>
  </si>
  <si>
    <t>"ASC KROBIS" ZAJEDINČKI OBRT ZA POPRAVAK VOZILA</t>
  </si>
  <si>
    <t>Održavanje i popravak motornih vozila</t>
  </si>
  <si>
    <t>KROG IVICA</t>
  </si>
  <si>
    <t>IVANEČKO NASELJE 47B, IVANEC</t>
  </si>
  <si>
    <t>IVANEČKO NASELJE</t>
  </si>
  <si>
    <t>099 404 7103</t>
  </si>
  <si>
    <t>"ATELIER "BELAČ"</t>
  </si>
  <si>
    <t>Prpozvodnja keramičkih proizvoda za kućanostvo i ukrasnih predmeta</t>
  </si>
  <si>
    <t>BEDENEC 50, IVANEC</t>
  </si>
  <si>
    <t>091 979 3884;    042 701 076</t>
  </si>
  <si>
    <t>ALLIANZ ZAGREB D.D D.D.P.J IVANEC, M.MALEZA 1</t>
  </si>
  <si>
    <t>Ostalo osiguranje</t>
  </si>
  <si>
    <t xml:space="preserve">  Boris Galić</t>
  </si>
  <si>
    <t>Ulica Akademika Mirka Maleza 1</t>
  </si>
  <si>
    <t>042 770760</t>
  </si>
  <si>
    <t>"AUTO-MAČEK" AUTOMEHANIČARSKI OBRT</t>
  </si>
  <si>
    <t>MAČEK IVICA</t>
  </si>
  <si>
    <t>JEROVEC 123, IVANEC</t>
  </si>
  <si>
    <t>JEROVEC</t>
  </si>
  <si>
    <t>098 550 943</t>
  </si>
  <si>
    <t>AQUA-FORM D.O.O</t>
  </si>
  <si>
    <t>Uvođenje instalacija vodovoda, kanalizacije i plina i instalacija za grijanje i klimatizaciju</t>
  </si>
  <si>
    <t>Mladen Foder</t>
  </si>
  <si>
    <t>Antuna Mihanovića  49</t>
  </si>
  <si>
    <t>"AUTOMEHANIČARSKI OBRT MARIO"</t>
  </si>
  <si>
    <t>CEROVEC MARIO</t>
  </si>
  <si>
    <t>BEDENEC 152, IVANEC</t>
  </si>
  <si>
    <t>BEDENEC</t>
  </si>
  <si>
    <t>042 701 435/098 725 486</t>
  </si>
  <si>
    <t>AQUARIUS J.D.O.O.</t>
  </si>
  <si>
    <t>Računovodstvene, knjigovodstvene i revizijske djelatnosti; porezno savjetovanje</t>
  </si>
  <si>
    <t>Renata Peček</t>
  </si>
  <si>
    <t xml:space="preserve">Trg hrv. Ivanovaca 1 </t>
  </si>
  <si>
    <t>"AUTOMEHANIČARSKI OBRT"</t>
  </si>
  <si>
    <t>VLAISAVLJEVIĆ DANIEL</t>
  </si>
  <si>
    <t>MIRKA MALEZA 67, IVANEC</t>
  </si>
  <si>
    <t>042 782 363/  091 88 77 591</t>
  </si>
  <si>
    <t>ARBOR- PROMET D.O.O</t>
  </si>
  <si>
    <t xml:space="preserve">Posredovanje u trgovini raznovrsnim proizvodima
</t>
  </si>
  <si>
    <t>Damir Friščić</t>
  </si>
  <si>
    <t xml:space="preserve">Rudolfa Rajtera  50  </t>
  </si>
  <si>
    <t>"AUTOPRIJEVOZNIČKI OBRT TOMICA ČAKLEC"</t>
  </si>
  <si>
    <t>ČAKLEC TOMICA</t>
  </si>
  <si>
    <t>STAŽNJEVEC 78A, IVANEC</t>
  </si>
  <si>
    <t>STAŽNJEVEC</t>
  </si>
  <si>
    <t>042 810 443</t>
  </si>
  <si>
    <t>ARCTOS D.O.O.</t>
  </si>
  <si>
    <t>"AUTOPRIJEVOZIČKI OBRT JOSIP ROGINA"</t>
  </si>
  <si>
    <t>Savjetovanje u vezi s poslovanjem i ostalim upravljanjem</t>
  </si>
  <si>
    <t>Krešimir Vrček</t>
  </si>
  <si>
    <t>Ivana Kukuljevića 21</t>
  </si>
  <si>
    <t>ROGINA JOSIP</t>
  </si>
  <si>
    <t>RADOVAN 48, RADOVAN</t>
  </si>
  <si>
    <t>042 747 384</t>
  </si>
  <si>
    <t>"AUTOPRIJEVOZNIČKI OBRT ALEN BIŠKUP"</t>
  </si>
  <si>
    <t>BIŠKUP ALEN</t>
  </si>
  <si>
    <t>RADNIČKA ULICA 1, RADOVAN</t>
  </si>
  <si>
    <t>098 174 4500</t>
  </si>
  <si>
    <t>"AUTOPRIJEVOZNIČKI OBRT IVAN BREŽNJAK"</t>
  </si>
  <si>
    <t>BREŽNJAK IVAN</t>
  </si>
  <si>
    <t>RADNIČKA ULICA 10, RADOVAN</t>
  </si>
  <si>
    <t>042 747 032</t>
  </si>
  <si>
    <t>MARGEČAN</t>
  </si>
  <si>
    <t xml:space="preserve">Održavanje i popravak motornih vozila
</t>
  </si>
  <si>
    <t>Iv. Željeznica 70</t>
  </si>
  <si>
    <t>Ivanečka željeznica</t>
  </si>
  <si>
    <t>AUTOBUSNI PRIJEVOZ D.O.O.</t>
  </si>
  <si>
    <t>Ostali kopneni prijevoz putnika, d. n.</t>
  </si>
  <si>
    <t xml:space="preserve">Antun Presečki </t>
  </si>
  <si>
    <t>Gospodarska 56c</t>
  </si>
  <si>
    <t>Varaždin</t>
  </si>
  <si>
    <t>042 372803</t>
  </si>
  <si>
    <t>"AUTOPRIJEVOZNIK DANIJEL ĐUNĐEK"</t>
  </si>
  <si>
    <t>ĐUNĐEK DANIJEL</t>
  </si>
  <si>
    <t>LOVREČAN 20, IVANEC</t>
  </si>
  <si>
    <t>LOVREČAN</t>
  </si>
  <si>
    <t>098 990-6786</t>
  </si>
  <si>
    <t>AUTO-DABO D.O.O.</t>
  </si>
  <si>
    <t>Usluge trgovine</t>
  </si>
  <si>
    <t>"AUTOPRIJEVOZNIK JOSIP JAGIĆ"</t>
  </si>
  <si>
    <t>Trgovina automobilima i motornim vozilima lake kategorije</t>
  </si>
  <si>
    <t>Boris Videc</t>
  </si>
  <si>
    <t>JAGIĆ JOSIP</t>
  </si>
  <si>
    <t>Kaniža bb</t>
  </si>
  <si>
    <t>JAGIĆEVA 11, IVANEC</t>
  </si>
  <si>
    <t>098 267 524</t>
  </si>
  <si>
    <t>042 781 557;     098 188 5273</t>
  </si>
  <si>
    <t>AUTODIJELOVI HUDOLETNJAK D.O.O</t>
  </si>
  <si>
    <t>Trgovina na malo dijelovima i priborom za motorna vozila</t>
  </si>
  <si>
    <t>Josip Hudoletnjak</t>
  </si>
  <si>
    <t>AUTOKOL D.O.O.</t>
  </si>
  <si>
    <t>"AUTOPRIJEVOZNIK MARIO GREGORINA"</t>
  </si>
  <si>
    <t>Dragutin Kolarek / Verica Sudec</t>
  </si>
  <si>
    <t>GREGORINA MARIO</t>
  </si>
  <si>
    <t>ANTUNA MIHANOVIĆA 16, IVANEC</t>
  </si>
  <si>
    <t>Cerje Tužno 7</t>
  </si>
  <si>
    <t>Cerje Tužno</t>
  </si>
  <si>
    <t>Ostala trgovina na malo u nespecijaliziranim prodavaonicama</t>
  </si>
  <si>
    <t xml:space="preserve">"AUTOPRIJEVOZNIK MLADEN ROGINA" </t>
  </si>
  <si>
    <t>Werner Neubauer</t>
  </si>
  <si>
    <t>Trg Hrvatskih Ivanovaca 10</t>
  </si>
  <si>
    <t xml:space="preserve">Ivanec </t>
  </si>
  <si>
    <t>ROGINA MLADEN</t>
  </si>
  <si>
    <t>042 207 483;         098 284 724</t>
  </si>
  <si>
    <t xml:space="preserve">"AUTOPRIJEVOZNIK NENO ŠTABI" </t>
  </si>
  <si>
    <t>ŠTABI NENO</t>
  </si>
  <si>
    <t>SALINOVEC 30D, IVANEC</t>
  </si>
  <si>
    <t>SALINOVEC</t>
  </si>
  <si>
    <t>042 770 811</t>
  </si>
  <si>
    <t>Proizvodnja obuće</t>
  </si>
  <si>
    <t>Ul. Akademika Mirka Maleza 3</t>
  </si>
  <si>
    <t>042 781533</t>
  </si>
  <si>
    <t>Ostale pomoćne djelatnosti kod financijskih usluga, osim osiguranja i mirovinskih fondova</t>
  </si>
  <si>
    <t>Matija Botković</t>
  </si>
  <si>
    <t>A. Šenoe 10</t>
  </si>
  <si>
    <t>"AUTOPRIJEVOZ-ZAGI"</t>
  </si>
  <si>
    <t>Lepoglava</t>
  </si>
  <si>
    <t>ZAGOREC KRUNO</t>
  </si>
  <si>
    <t>SELSKA ULICA 1, SELJANEC</t>
  </si>
  <si>
    <t>SELJANEC</t>
  </si>
  <si>
    <t>Fasadni i štukaturski radovi</t>
  </si>
  <si>
    <t>Trg hrv. ivanovaca 9a</t>
  </si>
  <si>
    <t>Građevinska djelatnost</t>
  </si>
  <si>
    <t>Gradnja stambenih i nestambenih zgrada</t>
  </si>
  <si>
    <t>"BIJELI CVIJET" UGOSTITELJSKI OBRT</t>
  </si>
  <si>
    <t>ŽELJEZIĆ DRAŽEN</t>
  </si>
  <si>
    <t>BEDENEC 106, IVANEC</t>
  </si>
  <si>
    <t>BUHIN GRADNJA D.O.O.</t>
  </si>
  <si>
    <t>042 701 077</t>
  </si>
  <si>
    <t>Tomica Buhin</t>
  </si>
  <si>
    <t>"BOBA" FRIZERSKI SALON</t>
  </si>
  <si>
    <t>Frizerski saloni i saloni za uljepšavanje</t>
  </si>
  <si>
    <t>VIDAČEK BOŽICA</t>
  </si>
  <si>
    <t>TRG HRVATSKIH IVANOVACA 9, IVANEC</t>
  </si>
  <si>
    <t>042 631 199</t>
  </si>
  <si>
    <t xml:space="preserve">"BOKI" STAKLARSKI OBRT </t>
  </si>
  <si>
    <t xml:space="preserve">Soboslikarski i staklarski radovi </t>
  </si>
  <si>
    <t>BOŽIDAR MILETIĆ</t>
  </si>
  <si>
    <t>MIRKA MALEZA 2</t>
  </si>
  <si>
    <t>042 783977;       095 190 2775;   770 797</t>
  </si>
  <si>
    <t>BUKAL ELEKTRONIKA D.O.O</t>
  </si>
  <si>
    <t>Trgovina na malo električnim aparatima za kućanstvo u specijaliziranim prodavaonicama</t>
  </si>
  <si>
    <t xml:space="preserve">  Bukal Žarko</t>
  </si>
  <si>
    <t>Ul.Akademika Mirka Maleza 35A</t>
  </si>
  <si>
    <t>BUNIĆ AUTOMOBILI D.O.O.</t>
  </si>
  <si>
    <t>Ivan Bunić</t>
  </si>
  <si>
    <t>"CARRERA" OBRT ZA PRIJEVOZ, TRGOVINU I USLUGE</t>
  </si>
  <si>
    <t>Horvatsko 10</t>
  </si>
  <si>
    <t>GOLUB TOMISLAV</t>
  </si>
  <si>
    <t>PUNIKVE 8B, IVANEC</t>
  </si>
  <si>
    <t>097 770 8700</t>
  </si>
  <si>
    <t>"CHIBO" TRGOVINA I USLUGE</t>
  </si>
  <si>
    <t>CAFFELINA D.O.O.</t>
  </si>
  <si>
    <t>Trgovina na malo u nespecijaliziranim prodavaonicama pretežno hranom, pićima i duhanskim proizvodima</t>
  </si>
  <si>
    <t>Ostala trgovina na malo izvan prodavaonica, štandova i tržnica</t>
  </si>
  <si>
    <t>S. Vukovića 71</t>
  </si>
  <si>
    <t>IVANA GUNDULIĆA 2B, IVANEC</t>
  </si>
  <si>
    <t>092 1175178
098 1747502</t>
  </si>
  <si>
    <t>042 782 527;     771 861; 098452820</t>
  </si>
  <si>
    <t>Metalurška djelatnost</t>
  </si>
  <si>
    <t>CDM d.o.o. (CENTAR ZA DIGITALNU MIKROELEKTRONIKU)</t>
  </si>
  <si>
    <t>Popravak računala i periferne opreme</t>
  </si>
  <si>
    <t>Zdenko Friščić</t>
  </si>
  <si>
    <t>Varaždinska 1</t>
  </si>
  <si>
    <t>TRG HRVATSKIH IVANOVACA BB, IVANEC</t>
  </si>
  <si>
    <t>042 782721 / 098 899 449 (Ivan Geci)</t>
  </si>
  <si>
    <t>"CVJEĆARSKI OBRT DALIJA"</t>
  </si>
  <si>
    <t>KORANIĆ JASMINKA</t>
  </si>
  <si>
    <t>AUGUSTA CESARCA 1, IVANEC</t>
  </si>
  <si>
    <t>042 782 790;     098 551 112</t>
  </si>
  <si>
    <t xml:space="preserve">05593216962
</t>
  </si>
  <si>
    <t>CELKA D.O.O.</t>
  </si>
  <si>
    <t>Djelatnosti restorana i ostalih objekata za pripremu i usluživanje hrane</t>
  </si>
  <si>
    <t>Mario Celinić</t>
  </si>
  <si>
    <t>Varaždinska 18</t>
  </si>
  <si>
    <t>Popovec</t>
  </si>
  <si>
    <t>099 2221900</t>
  </si>
  <si>
    <t>"CVJEĆARSKO ARANŽERSKE USLUGE BOŽICA SUNJSKI"</t>
  </si>
  <si>
    <t>Ostale osobne uslužne djelatnosti, d.n.</t>
  </si>
  <si>
    <t>SLUNJSKI BOŽICA</t>
  </si>
  <si>
    <t>RUDARSKA ULICA 2, RADOVAN</t>
  </si>
  <si>
    <t>042 747 583</t>
  </si>
  <si>
    <t>"DADO-TRANSPORT" - PRIJEVOZNIČKI OBRT</t>
  </si>
  <si>
    <t>ŠIMEK DALIBOR</t>
  </si>
  <si>
    <t>OSEČKA 66, IVANEC</t>
  </si>
  <si>
    <t>OSEČKA</t>
  </si>
  <si>
    <t>042 747 148; 0981781229</t>
  </si>
  <si>
    <t>"DAJ-DAM" UGOSTITELJSKI OBRT</t>
  </si>
  <si>
    <t>MIRKA MALEZA 4, IVANEC</t>
  </si>
  <si>
    <t>042 781 195</t>
  </si>
  <si>
    <t>"DANICA" UGOSTITELJSKI OBRT</t>
  </si>
  <si>
    <t>Djelatnost pripreme i usluživanja pića</t>
  </si>
  <si>
    <t>KOZULIĆ MIROSLAV</t>
  </si>
  <si>
    <t>CENTAR ZA VOZILA RH, PJ IVANEC</t>
  </si>
  <si>
    <t>MARGEČAN 1, MARGEČAN</t>
  </si>
  <si>
    <t>042 747 313</t>
  </si>
  <si>
    <t>Specijalizirane dizajnerske djelatnosti</t>
  </si>
  <si>
    <t>BENKUS FRANJO</t>
  </si>
  <si>
    <t>IVANEČKA ŽELJEZNICA 79, IVANEC</t>
  </si>
  <si>
    <t>IVANEČKA ŽELJEZNICA</t>
  </si>
  <si>
    <t>042 747 412</t>
  </si>
  <si>
    <t>"DVORANA VITA" USLUGA IZNAJMLJIVANJA</t>
  </si>
  <si>
    <t>Upravljanje nekretninama uz naplatu ili na osnovi ugovora</t>
  </si>
  <si>
    <t>FRIŠČIĆ IVICA</t>
  </si>
  <si>
    <t>IVANA GUNDULIĆA 19, IVANEC</t>
  </si>
  <si>
    <t>042 783 678</t>
  </si>
  <si>
    <t>Tehničko ispitivanje i analiza</t>
  </si>
  <si>
    <t>Davorin Pavlović</t>
  </si>
  <si>
    <t xml:space="preserve">Akademika Mirka Maleza 80 </t>
  </si>
  <si>
    <t>Elektroinstalacijski radovi</t>
  </si>
  <si>
    <t>HORVATSKO 62</t>
  </si>
  <si>
    <t>042 781496;             099 3313444;        099 7055489</t>
  </si>
  <si>
    <t>"ELEKTRONIKA FRIŠČIĆ"</t>
  </si>
  <si>
    <t xml:space="preserve">Popravak elektroničkih uređaja za široku potrošnju </t>
  </si>
  <si>
    <t xml:space="preserve"> DAMIR FRIŠČIĆ</t>
  </si>
  <si>
    <t>ZELENI DOL 14</t>
  </si>
  <si>
    <t>098 268147</t>
  </si>
  <si>
    <t>CROATIA D.D. ZGB. FILIJALA VARAŽDIN</t>
  </si>
  <si>
    <t>Ulica akademika Ladislava Šabana 1</t>
  </si>
  <si>
    <t>"ELEKTROPUNKT" USLUGE, TRGOVINA I UGOSTITELJSTVO</t>
  </si>
  <si>
    <t>DUŠAK BRANKO</t>
  </si>
  <si>
    <t>AKADEMIKA MIRKA MALEZA 8, IVANEC</t>
  </si>
  <si>
    <t>042 781 005;              782 204; 0989216450</t>
  </si>
  <si>
    <t>CROMON D.O.O.</t>
  </si>
  <si>
    <t>elektropunkt@h-1.hr</t>
  </si>
  <si>
    <t>Obrada i prevlačenje metala</t>
  </si>
  <si>
    <t>Ivica Županić</t>
  </si>
  <si>
    <t>S. Vukovića 49</t>
  </si>
  <si>
    <t xml:space="preserve">"ELEKTROTEHNIČAR" ELEKTROINSTALACIJSKI OBRT </t>
  </si>
  <si>
    <t>JOSIP BUHIN</t>
  </si>
  <si>
    <t>"ENTER" TRGOVINA, USLUGE I PROIZVODNJA</t>
  </si>
  <si>
    <t>Trgovina na malo željezom i staklom u specijaliziranim prodavaonicama</t>
  </si>
  <si>
    <t>BREGOVIĆ BOSILJKA</t>
  </si>
  <si>
    <t>VLADIMIRA NAZORA 18, IVANEC</t>
  </si>
  <si>
    <t>042 782 660</t>
  </si>
  <si>
    <t>DARIS D.O.O.</t>
  </si>
  <si>
    <t xml:space="preserve">Ostale prateće djelatnosti u prijevozu
</t>
  </si>
  <si>
    <t>Ljiljana Gladović</t>
  </si>
  <si>
    <t>Jerovec 211</t>
  </si>
  <si>
    <t xml:space="preserve">DELFIN D.O.O. </t>
  </si>
  <si>
    <t>Pranje i kemijsko čišćenje tekstila i krznenih proizvoda</t>
  </si>
  <si>
    <t>Ivan Klampfl</t>
  </si>
  <si>
    <t>Vuglovec 22</t>
  </si>
  <si>
    <t>Kozmetički saloni</t>
  </si>
  <si>
    <t>"FLORA CVJEĆARNICA"</t>
  </si>
  <si>
    <t>Ostale osobne uslužne djelatnosti</t>
  </si>
  <si>
    <t>LONČAR-FODREK JASMINKA</t>
  </si>
  <si>
    <t>042 784 260</t>
  </si>
  <si>
    <t>DELIKOMAT D.O.O</t>
  </si>
  <si>
    <t>Posredovanje u trgovini raznovrsnim proizvodima</t>
  </si>
  <si>
    <t>CERJE TUŽNO</t>
  </si>
  <si>
    <t>Trgovina na malo odjećom u specijaliziranim prodavaonicama</t>
  </si>
  <si>
    <t xml:space="preserve">"FRIGO TEHNIKA" OBRT ZA RASHLADNU I KLIMA TEHNIKU </t>
  </si>
  <si>
    <t xml:space="preserve">Uvođenje instalacija vodovoda, kanalizacije i plina i instalacija za grijanje i klimatizaciju </t>
  </si>
  <si>
    <t>KRISTIJAN BAJSIĆ</t>
  </si>
  <si>
    <t>VARAŽDINSKA BB</t>
  </si>
  <si>
    <t>042 770 763;         098 379 698</t>
  </si>
  <si>
    <t>DERMA D.D.</t>
  </si>
  <si>
    <t>Mladen Topolnjak</t>
  </si>
  <si>
    <t>DESYRE D.O.O.</t>
  </si>
  <si>
    <t xml:space="preserve">Trgovina na veliko voćem i povrćem
</t>
  </si>
  <si>
    <t xml:space="preserve">Poljska 35 </t>
  </si>
  <si>
    <t>Nedeljanec</t>
  </si>
  <si>
    <t>"FRIŠĆIĆ TRGOVINA I USLUGE"</t>
  </si>
  <si>
    <t>Trgovina na malo novinama, papirnatom robom i pisaćim priborom u specijaliziranim prodavaonicama</t>
  </si>
  <si>
    <t>GALIĆ ANDREJA</t>
  </si>
  <si>
    <t>V.NAZORA 3/5, IVANEC</t>
  </si>
  <si>
    <t xml:space="preserve">DHM D.O.O. </t>
  </si>
  <si>
    <t>042 783 665</t>
  </si>
  <si>
    <t>Djelatnosti pripreme i usluživanja pića</t>
  </si>
  <si>
    <t>Martina Dukarić</t>
  </si>
  <si>
    <t>Metoda Hrga 19</t>
  </si>
  <si>
    <t xml:space="preserve">  Nespecijalizirana trgovina na veliko</t>
  </si>
  <si>
    <t xml:space="preserve">Valentina Mavrek </t>
  </si>
  <si>
    <t>Žarovnica 110d</t>
  </si>
  <si>
    <t>"FRIZERSKI OBRT "GLOSS""</t>
  </si>
  <si>
    <t>042 784 570</t>
  </si>
  <si>
    <t xml:space="preserve">  Posredovanje u trgovini specijaliziranoj za određene proizvode</t>
  </si>
  <si>
    <t xml:space="preserve">Tibor Surjak </t>
  </si>
  <si>
    <t>M. Gupca 12</t>
  </si>
  <si>
    <t>"FRIZERSKI SALON SANJA"</t>
  </si>
  <si>
    <t>VINKO SANJA</t>
  </si>
  <si>
    <t>VLADIMIRA NAZORA 29, IVANEC</t>
  </si>
  <si>
    <t>042 783 839</t>
  </si>
  <si>
    <t>"FRIZERSKI SALON SENSUAL"</t>
  </si>
  <si>
    <t>SAMBOLEK SLAĐANA</t>
  </si>
  <si>
    <t>DONATEX D.O.O.</t>
  </si>
  <si>
    <t>TRG HRVATSKIH IVANOVACA 3, IVANEC</t>
  </si>
  <si>
    <t>Trgovina na malo tekstilom u specijaliziranim prodavaonicama</t>
  </si>
  <si>
    <t>091 570 0885</t>
  </si>
  <si>
    <t>Spomenka Rožić</t>
  </si>
  <si>
    <t>"FRIZERSKI SALON ZA MUŠKARCE JAGI"</t>
  </si>
  <si>
    <t>JAGARINEC BORIS</t>
  </si>
  <si>
    <t>ANTUNA MIHANOVIĆA 30, IVANEC</t>
  </si>
  <si>
    <t>042 250 003;              098 379 881</t>
  </si>
  <si>
    <t>Proizvodnja ostale građevne stolarije i elemenata</t>
  </si>
  <si>
    <t>Zdravko Marković</t>
  </si>
  <si>
    <t>P. Preradovića 14</t>
  </si>
  <si>
    <t>"FRIZERSKI STUDIO LEARTA"</t>
  </si>
  <si>
    <t>OREŠKI GORDANA</t>
  </si>
  <si>
    <t>IVANEČKO NASELJE 7B, IVANEC</t>
  </si>
  <si>
    <t>091 5167 152</t>
  </si>
  <si>
    <t>ĐURO D.O.O.</t>
  </si>
  <si>
    <t>Jurica Baranašić</t>
  </si>
  <si>
    <t>Mirka Maleza 37</t>
  </si>
  <si>
    <t>091 763 2174</t>
  </si>
  <si>
    <t xml:space="preserve">"VERA" ugostiteljski obrt </t>
  </si>
  <si>
    <t>Vera Ferenec</t>
  </si>
  <si>
    <t>042 781219</t>
  </si>
  <si>
    <t>EDILNOVA D.O.O.</t>
  </si>
  <si>
    <t>Gačice 131</t>
  </si>
  <si>
    <t xml:space="preserve">EKO-DUBRAVA D.O.O. </t>
  </si>
  <si>
    <t>Krešimir Canjuga</t>
  </si>
  <si>
    <t>Horvatsko 72</t>
  </si>
  <si>
    <t>042 781 528</t>
  </si>
  <si>
    <t>"M STYLE, frizerski obrt"</t>
  </si>
  <si>
    <t xml:space="preserve">ELMOK D.O.O. </t>
  </si>
  <si>
    <t>Lijevanje lakih metala</t>
  </si>
  <si>
    <t>Željko Brezovec</t>
  </si>
  <si>
    <t>Rudarska bb</t>
  </si>
  <si>
    <t>Ljerka Brezovec</t>
  </si>
  <si>
    <t>Rudarska 2/A</t>
  </si>
  <si>
    <t>042 770766 / 098 284636</t>
  </si>
  <si>
    <t>Frizerski saloni</t>
  </si>
  <si>
    <t>Trg hrvatskih ivanovaca 1</t>
  </si>
  <si>
    <t>098/936 3416</t>
  </si>
  <si>
    <t>Proizvodnja ostale vanjske odjeće</t>
  </si>
  <si>
    <t>"MALOIĆ, knjigovodstvene usluge"</t>
  </si>
  <si>
    <t>Računovodstveni, knjigovodstveni poslovi</t>
  </si>
  <si>
    <t>Andreja Maloić</t>
  </si>
  <si>
    <t>Ivanečko Naselje 17</t>
  </si>
  <si>
    <t>ETIKA D.O.O.</t>
  </si>
  <si>
    <t>Branko Galinec</t>
  </si>
  <si>
    <t>Ulica akademika Ladislava Šabana 28</t>
  </si>
  <si>
    <t>EUROHERC OSIGURANJE D.D. PODRUŽNICA VŽ</t>
  </si>
  <si>
    <t>Damir Zorić</t>
  </si>
  <si>
    <t>Ul. Rudolfa Rajtera 2</t>
  </si>
  <si>
    <t>042 771723</t>
  </si>
  <si>
    <t>"MAN, prijevoznički obrt "</t>
  </si>
  <si>
    <t>Darinko Ratkaj</t>
  </si>
  <si>
    <t>Gačice 80</t>
  </si>
  <si>
    <t>Radovan</t>
  </si>
  <si>
    <t>098 791048</t>
  </si>
  <si>
    <t>"KVZ, obrt za prevoditeljske djelatnosti, informatičko savjetovanje i usluge"</t>
  </si>
  <si>
    <t>Prevoditeljske djelatnosti i usluge tumača</t>
  </si>
  <si>
    <t>Saša Levanić</t>
  </si>
  <si>
    <t>Đure Arnolda 4</t>
  </si>
  <si>
    <t>091 5250883</t>
  </si>
  <si>
    <t>FABRIKA D.O.O.</t>
  </si>
  <si>
    <t>Usluge smještaja</t>
  </si>
  <si>
    <t>Hoteli i sličan smještaj</t>
  </si>
  <si>
    <t>Miroslav Belcar</t>
  </si>
  <si>
    <t>"KOŠNICE HRANIĆ, obrt za izradu košnica "</t>
  </si>
  <si>
    <t>Rudolfa Rajtera 96</t>
  </si>
  <si>
    <t>099 882 0596</t>
  </si>
  <si>
    <t>Proizvodnja ostalih proizvoda od drva, proizvoda od pluta, slame i pletarskih materijala</t>
  </si>
  <si>
    <t>Dražen Hranić</t>
  </si>
  <si>
    <t>Ivanečka Željeznica 47 A</t>
  </si>
  <si>
    <t>042 782628, 0989551406</t>
  </si>
  <si>
    <t>"AZ SERVIS, automehaničarski obrt "</t>
  </si>
  <si>
    <t>Održavanje i mehanički popravci motornih vozila</t>
  </si>
  <si>
    <t>Zvonko Huđ</t>
  </si>
  <si>
    <t>Matije Gupca 2</t>
  </si>
  <si>
    <t>098 1664104</t>
  </si>
  <si>
    <t>"AUTOLIMARIJA CENTAR, obrt za popravak i održavanje karoserija"</t>
  </si>
  <si>
    <t>Održavanje i popravak karoserija</t>
  </si>
  <si>
    <t>Damir Piskać</t>
  </si>
  <si>
    <t>Gačice 71</t>
  </si>
  <si>
    <t>042 321553/   098 446760</t>
  </si>
  <si>
    <t>"AS KUZMINSKI, obrt za vulkanizaciju i usluge "</t>
  </si>
  <si>
    <t>Popravci vanjskih i unutrašnjih guma te podešavanje i zamjena guma</t>
  </si>
  <si>
    <t xml:space="preserve">Mladen Kuzminski </t>
  </si>
  <si>
    <t>Vinogradska 20</t>
  </si>
  <si>
    <t>098 489533</t>
  </si>
  <si>
    <t>"NIM INŽENJERING, obrt za inženjering i intelektualne usluge"</t>
  </si>
  <si>
    <t>Inženjerstvo i s njim povezano tehničko savjetovanje</t>
  </si>
  <si>
    <t>Nevio Jurinić</t>
  </si>
  <si>
    <t>Jerovec 29 a</t>
  </si>
  <si>
    <t>042 770535</t>
  </si>
  <si>
    <t>FOTO GECI D.O.O.</t>
  </si>
  <si>
    <t>Fotografske djelatnosti</t>
  </si>
  <si>
    <t>Vesna Geci</t>
  </si>
  <si>
    <t>M. Maleza 7</t>
  </si>
  <si>
    <t>"AUTO RIBICA, obrt za prodaju motornih vozila"</t>
  </si>
  <si>
    <t>Josip Galić</t>
  </si>
  <si>
    <t>Ak. L. Šabana 32</t>
  </si>
  <si>
    <t>042 781957</t>
  </si>
  <si>
    <t>FRIŠĆIĆ SERVIS J.D.O.O.</t>
  </si>
  <si>
    <t xml:space="preserve">Goran Friščić </t>
  </si>
  <si>
    <t>Rudolfa Rajtera 133</t>
  </si>
  <si>
    <t>"FAKTOR 8, obrt za obradu metala"</t>
  </si>
  <si>
    <t xml:space="preserve">Metalurška djelatnost </t>
  </si>
  <si>
    <t>Strojna obrada metala</t>
  </si>
  <si>
    <t>Prigorec 111 A</t>
  </si>
  <si>
    <t>042 783033</t>
  </si>
  <si>
    <t>stefonjka@gmail.com</t>
  </si>
  <si>
    <t>"Obrt za strojno žbukanje i fasade"</t>
  </si>
  <si>
    <t xml:space="preserve">Stjepan Grdak </t>
  </si>
  <si>
    <t>Zeleni dol 43</t>
  </si>
  <si>
    <t>091 508 1622</t>
  </si>
  <si>
    <t xml:space="preserve">Ivica Dubovečak </t>
  </si>
  <si>
    <t>Mirka Maleza 18</t>
  </si>
  <si>
    <t>042 781524</t>
  </si>
  <si>
    <t>GALIĆ- TRANSPORTI J.D.O.O</t>
  </si>
  <si>
    <t xml:space="preserve">Cestovni prijevoz robe
</t>
  </si>
  <si>
    <t>Anđelko Galić</t>
  </si>
  <si>
    <t>Antuna Mihanovića  1a</t>
  </si>
  <si>
    <t>"PM DIGITAL, obrt za informatičke usluge "</t>
  </si>
  <si>
    <t>Računalno programiranje, savjetovanje i djelatnosti povezane s njima</t>
  </si>
  <si>
    <t>Računalno programiranje</t>
  </si>
  <si>
    <t xml:space="preserve">Mario Poje </t>
  </si>
  <si>
    <t>Ivanečko Naselje 46</t>
  </si>
  <si>
    <t>042 782 673</t>
  </si>
  <si>
    <t>"KS INTERIJERI, obrt za ugradnju stolarije, dizajn i čišćenje "</t>
  </si>
  <si>
    <t>Ugradnja stolarije</t>
  </si>
  <si>
    <t>Tomica Solina</t>
  </si>
  <si>
    <t>Horvatsko 52</t>
  </si>
  <si>
    <t>042 781487, 098865440</t>
  </si>
  <si>
    <t>GAMBEX D.O.O</t>
  </si>
  <si>
    <t>Nespecijalizirana trgovina na veliko</t>
  </si>
  <si>
    <t xml:space="preserve">  Božica Glumpak </t>
  </si>
  <si>
    <t>Trg hrvatskih ivanovaca 9</t>
  </si>
  <si>
    <t>"MEDIASCRIPT, obrt za pormidžbu"</t>
  </si>
  <si>
    <t>Obrada podataka, usluge poslužitelja i djelatnosti povezane s njima</t>
  </si>
  <si>
    <t xml:space="preserve">Dario Ban </t>
  </si>
  <si>
    <t>Bedenec 19</t>
  </si>
  <si>
    <t>092 3296274</t>
  </si>
  <si>
    <t>"AZ KOKOTEC, obrt za zastupanje u osiguranje "</t>
  </si>
  <si>
    <t>Financijske djelatnosti i djelatnosti osiguranja</t>
  </si>
  <si>
    <t>Djelatnosti agenata i posrednika osiguranja</t>
  </si>
  <si>
    <t>Igor Kokotec</t>
  </si>
  <si>
    <t>Mirka Maleza 12</t>
  </si>
  <si>
    <t>"TERASA NA JEZERU, zajednički obrt za ugostiteljstvo, turizam i poravak motornih vozila"</t>
  </si>
  <si>
    <t>Horvatsko 1</t>
  </si>
  <si>
    <t>095 7810643         098 764 403(Slavko)</t>
  </si>
  <si>
    <t>"ŠTACUN, trgovina i ugostiteljstvo"</t>
  </si>
  <si>
    <t>GENARALI OSIGURANJE D.D</t>
  </si>
  <si>
    <t>Predrag Vukman</t>
  </si>
  <si>
    <t>Ivanečko Naselje 13</t>
  </si>
  <si>
    <t>Georg Engl</t>
  </si>
  <si>
    <t>Trg Hrvatskih Ivanovaca 9b</t>
  </si>
  <si>
    <t>"PRIJEVOZNIK JOSIP COPAK"</t>
  </si>
  <si>
    <t xml:space="preserve">Josip Copak </t>
  </si>
  <si>
    <t>Osečka 24</t>
  </si>
  <si>
    <t>"SEDLAR, usluge i trgovina"</t>
  </si>
  <si>
    <t>Mario Sedlar</t>
  </si>
  <si>
    <t>Rudarska 22</t>
  </si>
  <si>
    <t>098 284567</t>
  </si>
  <si>
    <t>GEOIZMJERA D.O.O.</t>
  </si>
  <si>
    <t>Konzultntska djelatnost</t>
  </si>
  <si>
    <t>Inženjerstvo i s njim povezano tehničko savjetovanje </t>
  </si>
  <si>
    <t>Ak. M. Maleza 3</t>
  </si>
  <si>
    <t>"GAGA" GRAĐEVINARSTVO I USLUGE</t>
  </si>
  <si>
    <t>Djelatnost restorana i ostalih objekata za pripremu i usluživanje hrane</t>
  </si>
  <si>
    <t>ISEINI SADIK</t>
  </si>
  <si>
    <t>VLADIMIRA NAZORA BB, IVANEC</t>
  </si>
  <si>
    <t>098 948 9651</t>
  </si>
  <si>
    <t>GEOPUT D.O.O.</t>
  </si>
  <si>
    <t>Gradnja ostalih građevina niskogradnje</t>
  </si>
  <si>
    <t>Martina Putar</t>
  </si>
  <si>
    <t>Vuglovec bb</t>
  </si>
  <si>
    <t>GEOTHERMAL INTERNATIONAL ADRIA D.O.O.</t>
  </si>
  <si>
    <t xml:space="preserve">Opskrba parom i klimatizacija
</t>
  </si>
  <si>
    <t>Iv. Naselje 1d</t>
  </si>
  <si>
    <t>GEP J.D.O.O.</t>
  </si>
  <si>
    <t>Elvis Brežnjak</t>
  </si>
  <si>
    <t>Petra Preradovića 5</t>
  </si>
  <si>
    <t>"GIGO" USLUŽNE I ZABAVNE DJELATNOSTI</t>
  </si>
  <si>
    <t>Ostale zabavne i rekreacijske djelatnosti</t>
  </si>
  <si>
    <t>GERMANIA SPORT D.O.O</t>
  </si>
  <si>
    <t>HRVATSKIH PAVLINA 101, LEPOGLAVA</t>
  </si>
  <si>
    <t>Djelatnost kladionica</t>
  </si>
  <si>
    <t>LEPOGLAVA</t>
  </si>
  <si>
    <t>Djelatnosti kockanja i klađenja</t>
  </si>
  <si>
    <t>042 770 174</t>
  </si>
  <si>
    <t>Ivan Korać</t>
  </si>
  <si>
    <t>Trg Hrvatskih Ivanovaca 2</t>
  </si>
  <si>
    <t>01 6065451</t>
  </si>
  <si>
    <t>"GRADITELJSTVO ANDRIJA GRABAR"</t>
  </si>
  <si>
    <t>ANDRIJA GRABAR</t>
  </si>
  <si>
    <t>VARAŽDINSKA 7A</t>
  </si>
  <si>
    <t>042 782669; 098/372-880</t>
  </si>
  <si>
    <t xml:space="preserve"> andrija.grabar@vz.t-com.hr</t>
  </si>
  <si>
    <t>GHETALDUS OPTIKA D.D.</t>
  </si>
  <si>
    <t>Proizvodnja optičkih instrumenata</t>
  </si>
  <si>
    <t>Trg hrvatskih Ivanovaca 9</t>
  </si>
  <si>
    <t>Ostali završni građevinski radovi</t>
  </si>
  <si>
    <t>GOLUB COMMERCE D.O.O.</t>
  </si>
  <si>
    <t xml:space="preserve">Trgovina na malo tekstilom u specijaliziranim prodavaonicama
</t>
  </si>
  <si>
    <t>Jadranka Golub</t>
  </si>
  <si>
    <t>GPT ĐURASEK D.O.O.</t>
  </si>
  <si>
    <t>Proizvodnja ostalog tekstila, d. n.</t>
  </si>
  <si>
    <t>Dean Đurasek</t>
  </si>
  <si>
    <t>Stažnjevec 42</t>
  </si>
  <si>
    <t>Stažnjevec</t>
  </si>
  <si>
    <t>"GRAPHING + STUDIO"</t>
  </si>
  <si>
    <t>ROBERT GEČEK</t>
  </si>
  <si>
    <t>DONJA VOĆA</t>
  </si>
  <si>
    <t>098 268 862</t>
  </si>
  <si>
    <t>GREGUR- INVEST D.O.O.</t>
  </si>
  <si>
    <t>Trgovina na veliko drvom, građevinskim materijalom i sanitarnom opremom</t>
  </si>
  <si>
    <t>Antun Gregur</t>
  </si>
  <si>
    <t>042 784500</t>
  </si>
  <si>
    <t>HABEK D.O.O.</t>
  </si>
  <si>
    <t>Računalna djelatnost</t>
  </si>
  <si>
    <t>Računalne i srodne djelatnosti</t>
  </si>
  <si>
    <t>Damir Habek</t>
  </si>
  <si>
    <t>HABEK-INŽENJERING D.O.O.</t>
  </si>
  <si>
    <t>Vlado Habek</t>
  </si>
  <si>
    <t>"HABUZIN" PRIJEVOZ, USLUGE I TRGOVINA</t>
  </si>
  <si>
    <t>R. Rajtera 4</t>
  </si>
  <si>
    <t>042 / 781 - 408</t>
  </si>
  <si>
    <t>Proizvodnja ambalaže od drva</t>
  </si>
  <si>
    <t>HABUZIN STJEPAN</t>
  </si>
  <si>
    <t>LOVREČAN 24, IVANEC</t>
  </si>
  <si>
    <t>098 929 9381</t>
  </si>
  <si>
    <t>HAD D.O.O.</t>
  </si>
  <si>
    <t>Vladimira Nazora 21</t>
  </si>
  <si>
    <t xml:space="preserve">"HELENA" PEČENJE KOLAČA </t>
  </si>
  <si>
    <t>HARJAČ D.O.O.</t>
  </si>
  <si>
    <t>Proizvodnja kruha; Proizvodnja svježih peciva, slastičarskih proizvoda i kolača</t>
  </si>
  <si>
    <t>Zabavna djelatnost</t>
  </si>
  <si>
    <t>BISERKA HRANIĆ</t>
  </si>
  <si>
    <t xml:space="preserve">Željko Harjač </t>
  </si>
  <si>
    <t>PRIGOREC 116</t>
  </si>
  <si>
    <t>Lančić 3</t>
  </si>
  <si>
    <t>Lančić-Knapić</t>
  </si>
  <si>
    <t>099 710 0417</t>
  </si>
  <si>
    <t xml:space="preserve">042 782142 </t>
  </si>
  <si>
    <t xml:space="preserve">Trgovina na veliko kemijskim proizvodima
</t>
  </si>
  <si>
    <t>Martina Juriša</t>
  </si>
  <si>
    <t>"HOTEL ORION"</t>
  </si>
  <si>
    <t>KSENIJA PINTARIĆ</t>
  </si>
  <si>
    <t>HORVATSKO 28, IVANEC</t>
  </si>
  <si>
    <t>HORVATSKO</t>
  </si>
  <si>
    <t>042 770 650;      771 794; 098/956-4669 (Darko Molnar)</t>
  </si>
  <si>
    <t>HERMO D.O.O.</t>
  </si>
  <si>
    <t xml:space="preserve">Dalibor Jerec </t>
  </si>
  <si>
    <t>Filićeva 114b</t>
  </si>
  <si>
    <t>"HUDOLETNJAK-TRANSPORTI" PRIJEVOZNIČKI OBRT</t>
  </si>
  <si>
    <t>HUDOLETNJAK JOSIP</t>
  </si>
  <si>
    <t>SALINOVEC 91, IVANEC</t>
  </si>
  <si>
    <t>091 532 5776</t>
  </si>
  <si>
    <t>HEW IVANEC D.O.O.</t>
  </si>
  <si>
    <t>Proizvodnja elektromotora, generatora i transformatora</t>
  </si>
  <si>
    <t>Josip Šimunek</t>
  </si>
  <si>
    <t>042 784203; 784-100</t>
  </si>
  <si>
    <t xml:space="preserve">"INSTALACIJSKI SUSTAVI - FIŠTREK" </t>
  </si>
  <si>
    <t>TOMO FIŠTREK</t>
  </si>
  <si>
    <t>JEZERSKI PUT 28</t>
  </si>
  <si>
    <t>HIDROIX J.D.O.O.</t>
  </si>
  <si>
    <t>042 783 360;  099/807 8000</t>
  </si>
  <si>
    <t>Postavljanje podnih i zidnih obloga</t>
  </si>
  <si>
    <t xml:space="preserve">Kristijan Težak </t>
  </si>
  <si>
    <t>Lj. Gaja 14</t>
  </si>
  <si>
    <t>Gačice 41</t>
  </si>
  <si>
    <t>Gačice</t>
  </si>
  <si>
    <t>HP HRV POŠTA D.D., POŠTANSKI URED IVANEC</t>
  </si>
  <si>
    <t>MIRKA MALEZA 20, IVANEC</t>
  </si>
  <si>
    <t>Djelatnosti pružanja univerzalnih poštanskih usluga</t>
  </si>
  <si>
    <t>042 781 605</t>
  </si>
  <si>
    <t xml:space="preserve">  Alen Premužak</t>
  </si>
  <si>
    <t>Ulica Vladimira Nazora 2</t>
  </si>
  <si>
    <t>HP HRV POŠTA D.D., POŠTANSKI URED RADOVAN</t>
  </si>
  <si>
    <t xml:space="preserve">Djelatnosti pružanja univerzalnih poštanskih usluga
</t>
  </si>
  <si>
    <t>Ranko Marinović</t>
  </si>
  <si>
    <t>Radovan bb</t>
  </si>
  <si>
    <t>042 747500</t>
  </si>
  <si>
    <t>Pripremni radovi na gradilištu</t>
  </si>
  <si>
    <t>MIROSLAV ŠOŠTAREK</t>
  </si>
  <si>
    <t>VUGLOVEC 27</t>
  </si>
  <si>
    <t>098 883 855</t>
  </si>
  <si>
    <t>HRANIĆ DDV D.O.O.</t>
  </si>
  <si>
    <t>Elektroinstalacijski radovi </t>
  </si>
  <si>
    <t>Vladimir Hranić</t>
  </si>
  <si>
    <t>042 782476; 098/268-622</t>
  </si>
  <si>
    <t>HRV. ELEKTROPRIVREDA D.D.</t>
  </si>
  <si>
    <t>Elektroenergetska djelatnost</t>
  </si>
  <si>
    <t>"ITALY SHOP" TRGOVAČKI OBRT</t>
  </si>
  <si>
    <t>Distribucija električne energije</t>
  </si>
  <si>
    <t>Ul. Vladimira Nazora 98</t>
  </si>
  <si>
    <t>BOLČEVIĆ BOŽICA</t>
  </si>
  <si>
    <t>042  783 490</t>
  </si>
  <si>
    <t>HRVATSKA LUTRIJA D.O.O.</t>
  </si>
  <si>
    <t>Djelatnost kladionica/zabavne igre</t>
  </si>
  <si>
    <t>Trg hrv. Ivanovaca 8</t>
  </si>
  <si>
    <t>HRVATSKE ŠUME D.O.O</t>
  </si>
  <si>
    <t>Šumarska djelatnost</t>
  </si>
  <si>
    <t>Uzgoj šuma i ostale djelatnosti u šumarstvu povezane s njime</t>
  </si>
  <si>
    <t>Ul. Vladimira Nazora 48</t>
  </si>
  <si>
    <t>"IZOLATERSKI I LIMARSKI OBRT BOŽIDAR GUŽVINEC"</t>
  </si>
  <si>
    <t xml:space="preserve">Proizvodnja razni proizvoda od metala - žljebova i sl limarskih proizvoda </t>
  </si>
  <si>
    <t>BOŽIDAR GUŽVINEC</t>
  </si>
  <si>
    <t>GAČICE 32</t>
  </si>
  <si>
    <t>042 747090;       098 528 760</t>
  </si>
  <si>
    <t>bozidar@limarija-guzvinec.hr</t>
  </si>
  <si>
    <t>"JASMINKA" OBRT ZA PROIZVODNJU I USLUGE</t>
  </si>
  <si>
    <t>Proizvodnja radne odjeće</t>
  </si>
  <si>
    <t>KOVAČ JASMINKA</t>
  </si>
  <si>
    <t>MIRKA MALEZA 14, IVANEC</t>
  </si>
  <si>
    <t>091 556 5745</t>
  </si>
  <si>
    <t>"JAVNI BILJEŽNIK NADA ŠAGI-BELCAR"</t>
  </si>
  <si>
    <t>Opće djelatnosti javne uprave</t>
  </si>
  <si>
    <t>ŠAGI-BELCAR NADA</t>
  </si>
  <si>
    <t>AKADEMIKA LADISLAVA ŠABANA 5, IVANEC</t>
  </si>
  <si>
    <t>042 782 104</t>
  </si>
  <si>
    <t>Proizvodnja hidrauličnih pogonskih uređaja</t>
  </si>
  <si>
    <t>"KEREMPUH" PROIZVODNJA, TRGOVINA I USLUGE</t>
  </si>
  <si>
    <t>Proizvodnja vina od grožđda</t>
  </si>
  <si>
    <t>SEVER IVICA</t>
  </si>
  <si>
    <t>IVANA GORANA KOVAČIĆA 7, IVANEC</t>
  </si>
  <si>
    <t>091 446 6054</t>
  </si>
  <si>
    <t>IBS D.O.O.</t>
  </si>
  <si>
    <t>"KING" UGOSTITELJSKI OBRT</t>
  </si>
  <si>
    <t>Ivan Banek</t>
  </si>
  <si>
    <t>VIDEC MARIJA</t>
  </si>
  <si>
    <t>Lančić 85</t>
  </si>
  <si>
    <t>MIRKA MALEZA 18, IVANEC</t>
  </si>
  <si>
    <t>042 500 750</t>
  </si>
  <si>
    <t>042 783 720</t>
  </si>
  <si>
    <t>"KLESARSTVO BREGOVIĆ" KLESARSKI OBRT</t>
  </si>
  <si>
    <t>Rezanje oblikovanje i obrada kamena</t>
  </si>
  <si>
    <t>JOSIP BREGOVIĆ</t>
  </si>
  <si>
    <t>KUKULJEVIĆEVA 13</t>
  </si>
  <si>
    <t>042 781746</t>
  </si>
  <si>
    <t>klesarstvobregovic@gmail.com</t>
  </si>
  <si>
    <t>"KNJIGOVODSTVENE USLUGE DUNJA"</t>
  </si>
  <si>
    <t>ŠTEFOK DUNJA</t>
  </si>
  <si>
    <t>IDEA D.O.O.</t>
  </si>
  <si>
    <t>ZELENI DOL 27A, IVANEC</t>
  </si>
  <si>
    <t>Iznajmljivanje i upravljanje vlastitim nekretninama ili nekret.uzetim u zakup (leasing)</t>
  </si>
  <si>
    <t>042 782 284</t>
  </si>
  <si>
    <t>INA - INDUSTRIJA NAFTE D.D</t>
  </si>
  <si>
    <t>Proizvodnja rafiniranih naftnih proizvoda</t>
  </si>
  <si>
    <t>Varaždinska ulica 92</t>
  </si>
  <si>
    <t>"KNJIGOVODSTVENE USLUGE GORDANA PICEK"</t>
  </si>
  <si>
    <t>INEL-ELEKTRO D.O.O.</t>
  </si>
  <si>
    <t>Zvonko Ernoić</t>
  </si>
  <si>
    <t>PICEK GORDANA</t>
  </si>
  <si>
    <t>TRG HRVATSKIH IVANOVACA 10, IVANEC</t>
  </si>
  <si>
    <t>042 771 700; 091/344-6387; 098/466-387 (Zvonko Ernoić)</t>
  </si>
  <si>
    <t>042 783 404</t>
  </si>
  <si>
    <t>Trgovina na malo kozmetičkim i toaletnim proizvodima u specijaliziranim prodavaonicama</t>
  </si>
  <si>
    <t>Trgovina na malo duhanskim proizvodima u specijaliziranim prodavaonicama</t>
  </si>
  <si>
    <t>"KNJIGOVODSTVENI SERVIS KRZNAR"</t>
  </si>
  <si>
    <t>KRZNAR KLAUDIJA</t>
  </si>
  <si>
    <t>AKADEMIKA MIRKA MALEZA 87, IVANEC</t>
  </si>
  <si>
    <t>042 771 861;        092 285 6250</t>
  </si>
  <si>
    <t>INTERNATIONAL EVONA D.O.O</t>
  </si>
  <si>
    <t>Ul.Akademika Mirka Maleza 9</t>
  </si>
  <si>
    <t>IPC- INŽENJERING D.O.O.</t>
  </si>
  <si>
    <t>Mihael Cahun</t>
  </si>
  <si>
    <t>IRENA I MARIJA D.O.O.</t>
  </si>
  <si>
    <t>Irena Medved</t>
  </si>
  <si>
    <t>Bistrica 42</t>
  </si>
  <si>
    <t>"KVALITETAN ŽIVOT" OBRT ZA SAVJETOVANJE</t>
  </si>
  <si>
    <t>Ostalo obrazovanje i poučavanje, d.n.</t>
  </si>
  <si>
    <t>HABUNEK STJEPAN</t>
  </si>
  <si>
    <t>VARAŽDINSKA 11, RADOVAN</t>
  </si>
  <si>
    <t>042 747 501</t>
  </si>
  <si>
    <t>ISKOPI "MS"</t>
  </si>
  <si>
    <t>Miroslav Šoštarek</t>
  </si>
  <si>
    <t>Vuglovec 27</t>
  </si>
  <si>
    <t>"LIMARSKI OBRT LIMEA"</t>
  </si>
  <si>
    <t>martinaputar@yahoo.com</t>
  </si>
  <si>
    <t>Proizvodnja raznih proizvoda od metala - žlijebova i sl. limarskih proizvoda</t>
  </si>
  <si>
    <t>HRANIĆ IVICA</t>
  </si>
  <si>
    <t>GAČICE 60, IVANEC</t>
  </si>
  <si>
    <t>095 906 7345</t>
  </si>
  <si>
    <t>Proizvodnja ostalih alatnih strojeva</t>
  </si>
  <si>
    <t>I. G. Kovačića 14</t>
  </si>
  <si>
    <t>itas@itas.hr  / management@itas.hr</t>
  </si>
  <si>
    <t xml:space="preserve">IVANČICA D.D. </t>
  </si>
  <si>
    <t>P. Preradovića 12</t>
  </si>
  <si>
    <t>IVGRAD D.O.O.</t>
  </si>
  <si>
    <t>Ostale specijalizirane građevinske djelatnosti</t>
  </si>
  <si>
    <t>Ivica Mitrović</t>
  </si>
  <si>
    <t>"LIMARSKI OBRT MARIO PISKAČ"</t>
  </si>
  <si>
    <t>Đure Arnolda 7</t>
  </si>
  <si>
    <t xml:space="preserve">Proizvodnja ostalih gotovih proizvoda od metala </t>
  </si>
  <si>
    <t>MARIO PISKAČ</t>
  </si>
  <si>
    <t>GAČICE 68</t>
  </si>
  <si>
    <t>042 747107;       098 197 8941</t>
  </si>
  <si>
    <t xml:space="preserve">IVKOM D.D. </t>
  </si>
  <si>
    <t>Skupljanje, pročišćavanje i opskrba vodom</t>
  </si>
  <si>
    <t>Mladen Stanko</t>
  </si>
  <si>
    <t>V.Nazora 96 b</t>
  </si>
  <si>
    <t>"LIMARSKI OBRT SLAVKO ŠKRBEC"</t>
  </si>
  <si>
    <t>SLAVKO ŠKRBEC</t>
  </si>
  <si>
    <t>I. G. KOVAČIĆA 5</t>
  </si>
  <si>
    <t>IVKOM- PLIN D.O.O.</t>
  </si>
  <si>
    <t>Distribucija plinovitih goriva distribucijskom mrežom</t>
  </si>
  <si>
    <t>Darko Putar</t>
  </si>
  <si>
    <t>Vladimira Nazora 96b</t>
  </si>
  <si>
    <t>IVKOM-VODE D.O.O.</t>
  </si>
  <si>
    <t>Restorani i gostionice</t>
  </si>
  <si>
    <t>IPŠA IVICA</t>
  </si>
  <si>
    <t>MIRKA MALEZA 31, IVANEC</t>
  </si>
  <si>
    <t>Željka Bijač</t>
  </si>
  <si>
    <t>Vladimira Nazora 4</t>
  </si>
  <si>
    <t>JAVA D.O.O</t>
  </si>
  <si>
    <t>Prozvodna djelatnost</t>
  </si>
  <si>
    <t>Proizvodnja električne energije</t>
  </si>
  <si>
    <t>Dubravko Posavec</t>
  </si>
  <si>
    <t>Trg hrvatskih Ivanovaca 9a</t>
  </si>
  <si>
    <t>"LUCE" OBRT ZA UPRAVLJAČKE DJELATNOSTI</t>
  </si>
  <si>
    <t>Upravljačke djelatnosti</t>
  </si>
  <si>
    <t>KOS-MARKOVIĆ SILVIJA</t>
  </si>
  <si>
    <t>RUDOLFA RAJTERA 218, IVANEC</t>
  </si>
  <si>
    <t>JEDINSTVO COMMERCE D.O.O.</t>
  </si>
  <si>
    <t>042 781 454</t>
  </si>
  <si>
    <t>Istraživanje tržišta i ispitivanje javnoga mnijenja</t>
  </si>
  <si>
    <t>Hrvoje Marić</t>
  </si>
  <si>
    <t>Rudarska 6</t>
  </si>
  <si>
    <t xml:space="preserve">Proizvodnja metalnih konstrukcija i njihovih dijelova
</t>
  </si>
  <si>
    <t>Josip Mihalić</t>
  </si>
  <si>
    <t>Jerovec 199</t>
  </si>
  <si>
    <t>042 781837</t>
  </si>
  <si>
    <t>Ljekarne</t>
  </si>
  <si>
    <t>FRIŠĆIĆ RENATA</t>
  </si>
  <si>
    <t>VARAŽDINSKA 4A, IVANEC</t>
  </si>
  <si>
    <t>042 781 546</t>
  </si>
  <si>
    <t xml:space="preserve">JEDINSTVO D.O.O. </t>
  </si>
  <si>
    <t>Industrija metala, kamena, ambalaže i usluge</t>
  </si>
  <si>
    <t>Martin Bunić</t>
  </si>
  <si>
    <t>JEDINSTVO KARTONAŽA D.O.O.</t>
  </si>
  <si>
    <t>"M.M." GRAĐEVINSKI OBRT</t>
  </si>
  <si>
    <t>Proizvodnja valovitog papira i kartona te ambalaže od papira i kartona</t>
  </si>
  <si>
    <t>ANĐIĆ MATO</t>
  </si>
  <si>
    <t>LANČIĆ 90, IVANEC</t>
  </si>
  <si>
    <t>Proizvodnja ostalih dijelova i pribora za motorna vozila</t>
  </si>
  <si>
    <t>"MAC ZABAVNE IGRE"</t>
  </si>
  <si>
    <t>Iznajmljivanje i davanje u zakup (leasing) ostalih predmeta za osobnu upotrebu i kućanstvo</t>
  </si>
  <si>
    <t>PREKRIT ZLATKO</t>
  </si>
  <si>
    <t>ZELENI DOL 33, IVANEC</t>
  </si>
  <si>
    <t>042 781 744;        098 268 491</t>
  </si>
  <si>
    <t>Strojna obrada metala </t>
  </si>
  <si>
    <t>042 781033 / 098 446254</t>
  </si>
  <si>
    <t>"MATEJA" OBRT ZA PROIZVODNJU I USLUGE</t>
  </si>
  <si>
    <t>HEČEK DARKO</t>
  </si>
  <si>
    <t>GEČKOVEC 1F, IVANEC</t>
  </si>
  <si>
    <t>GEČKOVEC</t>
  </si>
  <si>
    <t>099 8330246</t>
  </si>
  <si>
    <t>KAJZERICA D.O.O.</t>
  </si>
  <si>
    <t>Proizvodnja kruha; proizvodnja svježih peciva, slastičarskih proizvoda i kolača </t>
  </si>
  <si>
    <t>Marijan Ćibarić</t>
  </si>
  <si>
    <t>042 784 065</t>
  </si>
  <si>
    <t>KB-FIN D.O.O.</t>
  </si>
  <si>
    <t>Karolina Bregović</t>
  </si>
  <si>
    <t>Punikve bb</t>
  </si>
  <si>
    <t>098/90 81 518</t>
  </si>
  <si>
    <t xml:space="preserve">"MECENA" PROIZVODNJA  PROIZVODA OD GLINE </t>
  </si>
  <si>
    <t>Proizvodnja keramičkih proizvoda za  kućanostvo i ukrasnih predmeta</t>
  </si>
  <si>
    <t>MATIJA KUĆA</t>
  </si>
  <si>
    <t>JEROVEC 161</t>
  </si>
  <si>
    <t>098 567 313</t>
  </si>
  <si>
    <t>keramika.mecena@gmail.com</t>
  </si>
  <si>
    <t>"MEDICINSKO-BIOKEMIJSKI LABORATORIJ KRTANJEK"</t>
  </si>
  <si>
    <t xml:space="preserve"> Trg hrvatskih Ivanovaca 1</t>
  </si>
  <si>
    <t>Zdravstvena djelatnost</t>
  </si>
  <si>
    <t xml:space="preserve">042 618015 </t>
  </si>
  <si>
    <t>Ostale djelatnosti zdravstvene zaštite</t>
  </si>
  <si>
    <t>KRTANJEK MARTA</t>
  </si>
  <si>
    <t>VARAŽDINSKA 4, IVANEC</t>
  </si>
  <si>
    <t>042 784 184;     784 185</t>
  </si>
  <si>
    <t xml:space="preserve">  Proizvodnja kruha; proizvodnja svježih peciva, slastičarskih proizvoda i kolača</t>
  </si>
  <si>
    <t>Anka Klas</t>
  </si>
  <si>
    <t>Hrv. Pavlina 32</t>
  </si>
  <si>
    <t>KLESARSTVO GECI D.O.O.</t>
  </si>
  <si>
    <t>Rezanje, oblikovanje i obrada kamena</t>
  </si>
  <si>
    <t>Mario Geci</t>
  </si>
  <si>
    <t>Ivanečki vrhovec bb</t>
  </si>
  <si>
    <t>042 782606</t>
  </si>
  <si>
    <t>Popravak ostalih predmeta za osobnu uporabu i kućanstvo</t>
  </si>
  <si>
    <t>KNJIGOVODSTVO RM D.O.O.</t>
  </si>
  <si>
    <t>Trg hrvatskih ivanovaca 9a</t>
  </si>
  <si>
    <t>KONZUM D.D (TRG)</t>
  </si>
  <si>
    <t>Trgovina na veliko i malo</t>
  </si>
  <si>
    <t>Trg Hrvatskih Ivanovaca 1a</t>
  </si>
  <si>
    <t>0800 400000</t>
  </si>
  <si>
    <t>"MK-KUŠEN" STAKLENI OBRT</t>
  </si>
  <si>
    <t>SPOMENKA KUŠEN</t>
  </si>
  <si>
    <t>042 782 268</t>
  </si>
  <si>
    <t>29955634590</t>
  </si>
  <si>
    <t>KONZUM D.D.</t>
  </si>
  <si>
    <t>Iv. Naselje 1e</t>
  </si>
  <si>
    <t>0800400000</t>
  </si>
  <si>
    <t>"MORSKO RIBARSTVO BLAŽ HUNJET"</t>
  </si>
  <si>
    <t>KREŠIMIR FUTURA D.O.O.</t>
  </si>
  <si>
    <t>Morski ribolov</t>
  </si>
  <si>
    <t>BLAŽ HUNJET</t>
  </si>
  <si>
    <t>HORVATSKO 4</t>
  </si>
  <si>
    <t xml:space="preserve">
Krešimir Krog</t>
  </si>
  <si>
    <t>042 784 323     091 366368</t>
  </si>
  <si>
    <t>KRISTINA J.D.O.O.</t>
  </si>
  <si>
    <t>Ostala trgovina na malo prehrambenim proizvodima u specijaliziranim prodavaonicama</t>
  </si>
  <si>
    <t>Igor Hranić</t>
  </si>
  <si>
    <t>Iv. Željeznica 9</t>
  </si>
  <si>
    <t>099 8369767</t>
  </si>
  <si>
    <t>"NANCY" FRIZERSKI OBRT</t>
  </si>
  <si>
    <t>VINCETIĆ NEVENKA</t>
  </si>
  <si>
    <t>042 770 509</t>
  </si>
  <si>
    <t>KTC D.D.</t>
  </si>
  <si>
    <t>N. Tesle 18</t>
  </si>
  <si>
    <t>Križevci</t>
  </si>
  <si>
    <t>048 628 507 /
048 628 554</t>
  </si>
  <si>
    <t>"NANI PRIJEVOZNIK"</t>
  </si>
  <si>
    <t>BREŽNJAK BRANKO</t>
  </si>
  <si>
    <t>SALINOVEC 90, IVANEC</t>
  </si>
  <si>
    <t>042 783 115</t>
  </si>
  <si>
    <t>Telekomunikacijska djelatnost</t>
  </si>
  <si>
    <t>Djelatnosti bežične telekomunikacije</t>
  </si>
  <si>
    <t xml:space="preserve">
Marko Brežnjak</t>
  </si>
  <si>
    <t>"NISKOGRADNJA "SLUNJSKI" USLUGE GRAĐEVINSKIM STROJEVIMA"</t>
  </si>
  <si>
    <t>ŽARKO SLUNJSKI</t>
  </si>
  <si>
    <t>RADOVAN 33</t>
  </si>
  <si>
    <t>042 747 401;       098 275 352</t>
  </si>
  <si>
    <t>KTV TELEKOM D.O.O.</t>
  </si>
  <si>
    <t>Ostale telekomunikacijske djelatnosti</t>
  </si>
  <si>
    <t>Jezerski put 23</t>
  </si>
  <si>
    <t xml:space="preserve">"NISKOGRADNJA KELEMEN" </t>
  </si>
  <si>
    <t xml:space="preserve">TOMISLAV KELEMEN </t>
  </si>
  <si>
    <t>GAČICE 88</t>
  </si>
  <si>
    <t>042 747 112</t>
  </si>
  <si>
    <t>Dr. Đure Arnolda 3</t>
  </si>
  <si>
    <t>"OBRT PRIJEVOZA PUTNIKA FRANJO LACKOVIĆ"</t>
  </si>
  <si>
    <t>Ostali kopneni prijevoz putnika, d.n.</t>
  </si>
  <si>
    <t>LACKOVIĆ FRANJO</t>
  </si>
  <si>
    <t>PECE 1, RADOVAN</t>
  </si>
  <si>
    <t>042 749 242     099 2149899</t>
  </si>
  <si>
    <t>KUZMINSKI D.O.O.</t>
  </si>
  <si>
    <t>Mario Kuzminski</t>
  </si>
  <si>
    <t>098 235965</t>
  </si>
  <si>
    <t xml:space="preserve">Proizvodnja ostale građevne stolarije i elemenata </t>
  </si>
  <si>
    <t>E.KUMIČIĆA 46</t>
  </si>
  <si>
    <t>"ODVJETNIČKI URED ZLATKO ŽULIĆ"</t>
  </si>
  <si>
    <t>Pravne djelatnosti</t>
  </si>
  <si>
    <t>ŽULIĆ ZLATKO</t>
  </si>
  <si>
    <t>AKADEMIKA MIRKA MALEZA 3, IVANEC</t>
  </si>
  <si>
    <t>042 781 185</t>
  </si>
  <si>
    <t>KVIN J.D.O.O.</t>
  </si>
  <si>
    <t>Vlado Kovačić</t>
  </si>
  <si>
    <t>Otokata i Pavice Hrazdir 14</t>
  </si>
  <si>
    <t>099 3531000</t>
  </si>
  <si>
    <t>L- PROM BOŽINIĆ D.O.O</t>
  </si>
  <si>
    <t>Djelatnosti vozačkih škola</t>
  </si>
  <si>
    <t xml:space="preserve">  Zlatko Božinić</t>
  </si>
  <si>
    <t>Trg hrvatskih Ivanovaca 10/1</t>
  </si>
  <si>
    <t>Konzultantska djelatnost</t>
  </si>
  <si>
    <t>"OKTAN AUTO CENTAR"</t>
  </si>
  <si>
    <t>Trgovina na malo djelovima i priborom za motorna vozila</t>
  </si>
  <si>
    <t>KOČET TONI</t>
  </si>
  <si>
    <t>ULICA 104. BRIGADE HRVATSKE VOJSKE 33, IVANEC</t>
  </si>
  <si>
    <t>042 781 143;     098 714 159</t>
  </si>
  <si>
    <t>LAMA-DIOM D.O.O.</t>
  </si>
  <si>
    <t>Djelatnosti sportskih klubova</t>
  </si>
  <si>
    <t>Mladen Brezovec</t>
  </si>
  <si>
    <t>042 782667</t>
  </si>
  <si>
    <t>"ORDINACIJA DENTALNE MEDICINE BLAŽUNAJ LIDIJA"</t>
  </si>
  <si>
    <t>Djelatnosti stomatološke prakse</t>
  </si>
  <si>
    <t>BLAŽUNAJ LIDIJA</t>
  </si>
  <si>
    <t>042 784 445</t>
  </si>
  <si>
    <t xml:space="preserve">Frizerski saloni i saloni za uljepšavanje
</t>
  </si>
  <si>
    <t>"ORDINACIJA DENTALNE MEDICINE JAGETIĆ ANDREJA"</t>
  </si>
  <si>
    <t>JAGETIĆ ANDREJA</t>
  </si>
  <si>
    <t>042 784 353</t>
  </si>
  <si>
    <t>LIDIL HRVATSKA D.O.O K.D</t>
  </si>
  <si>
    <t>Boris Lukšić</t>
  </si>
  <si>
    <t>Ivana Gorana Kovačića 18</t>
  </si>
  <si>
    <t>0800 200220</t>
  </si>
  <si>
    <t>Djelatnosti opće medicinske prakse</t>
  </si>
  <si>
    <t>042 784 366</t>
  </si>
  <si>
    <t>LIND CONSULTING D.O.O.</t>
  </si>
  <si>
    <t>Sanja Lind</t>
  </si>
  <si>
    <t>Jezerski put 32</t>
  </si>
  <si>
    <t>042 783634 / 091 1409900</t>
  </si>
  <si>
    <t>ČEHOK KOVAČEVIĆ NEVENKA</t>
  </si>
  <si>
    <t>042 784 511</t>
  </si>
  <si>
    <t>"ORDINACIJA OPĆE MEDICINE DR. HERCEG BUHIN"</t>
  </si>
  <si>
    <t>HERCEG BUHIN SLAVA</t>
  </si>
  <si>
    <t>042 784 011</t>
  </si>
  <si>
    <t>LMS-PROIZVODNJA I USLUGE J.D.O.O.</t>
  </si>
  <si>
    <t>"ORDINACIJA OPĆE MEDICINE HEHET KROG KRISTINA"</t>
  </si>
  <si>
    <t>HEHET KROG KRISTINA</t>
  </si>
  <si>
    <t>Štefica Hudoljetnjak Jagić</t>
  </si>
  <si>
    <t>Iv. Naselje 14</t>
  </si>
  <si>
    <t>042 784 758</t>
  </si>
  <si>
    <t>Iv. Naselje</t>
  </si>
  <si>
    <t>"ORDINACIJA OPĆE MEDICINE IVICA ROGINA"</t>
  </si>
  <si>
    <t>ROGINA IVICA</t>
  </si>
  <si>
    <t>042 784 222</t>
  </si>
  <si>
    <t>"ORDINACIJA OPĆE MEDICINE ZDENKO OBELIĆ"</t>
  </si>
  <si>
    <t>OBELIĆ ZDENKO</t>
  </si>
  <si>
    <t>042 490 597</t>
  </si>
  <si>
    <t>LOCEL D.O.O.</t>
  </si>
  <si>
    <t>Jerovec 228</t>
  </si>
  <si>
    <t>042 784228</t>
  </si>
  <si>
    <t>"PERLA" CVJEĆARNICA</t>
  </si>
  <si>
    <t>MASTIN SNJEŽANA</t>
  </si>
  <si>
    <t>VLADIMIRA NAZORA 42, IVANEC</t>
  </si>
  <si>
    <t>042 784 335 098894711</t>
  </si>
  <si>
    <t>LJEKARNA JAGATIĆ ZDRAVSTVENA</t>
  </si>
  <si>
    <t>Ljekarnička djelatnost</t>
  </si>
  <si>
    <t xml:space="preserve">Zdravstvena ustanova za ljekarničke djelatnosti </t>
  </si>
  <si>
    <t>Božica Šarec Jagatić</t>
  </si>
  <si>
    <t>Lovrečan 111, Lovrečan</t>
  </si>
  <si>
    <t>Lovrečan</t>
  </si>
  <si>
    <t>042 747068</t>
  </si>
  <si>
    <t>"PERVANA-VET" OBRT ZA VETERINARSKE DJELATNOSTI</t>
  </si>
  <si>
    <t>Veterinarske djelatnosti</t>
  </si>
  <si>
    <t>PUNIKVE 18A, IVANEC</t>
  </si>
  <si>
    <t>042 782 025</t>
  </si>
  <si>
    <t>"PETRINJAK" PROIZVODNJA, TRGOVINA I USLUGE</t>
  </si>
  <si>
    <t xml:space="preserve">  Al Magzomy Tahir Grozdana</t>
  </si>
  <si>
    <t>Ul. Vladimira Nazora 5</t>
  </si>
  <si>
    <t>Uzgoj peradi</t>
  </si>
  <si>
    <t>PETRINJAK JOSIP</t>
  </si>
  <si>
    <t>HORVATSKO BB, IVANEC</t>
  </si>
  <si>
    <t>042 782882</t>
  </si>
  <si>
    <t>"PILANA JOSIP RAFAJ"</t>
  </si>
  <si>
    <t>Drvno-prerađivačka industrija</t>
  </si>
  <si>
    <t>Piljenje i blanjanje drva</t>
  </si>
  <si>
    <t>JOSIP RAFAJ</t>
  </si>
  <si>
    <t>CERJE TUŽNO 19</t>
  </si>
  <si>
    <t>Zagreb</t>
  </si>
  <si>
    <t>MANA MODA D.O.O.</t>
  </si>
  <si>
    <t xml:space="preserve">Trgovina na malo odjećom u specijaliziranim prodavaonicama
</t>
  </si>
  <si>
    <t>Ivana Obajdin</t>
  </si>
  <si>
    <t>042 781540</t>
  </si>
  <si>
    <t>GORAN KUŠEN</t>
  </si>
  <si>
    <t>MATIJA D.O.O.</t>
  </si>
  <si>
    <t>"PINO" USLUGE U ŠUMARSTVU I PILANA</t>
  </si>
  <si>
    <t>Sječa drva</t>
  </si>
  <si>
    <t>DRAŽEN MASTIN</t>
  </si>
  <si>
    <t>Mirka Maleza 84</t>
  </si>
  <si>
    <t>ŽELJEZNICA 14</t>
  </si>
  <si>
    <t xml:space="preserve"> 
098 301 093</t>
  </si>
  <si>
    <t>"PLINOMONT JEROVEC" PLINSKE INSTALACIJE I CENTRALANA GRIJANJA</t>
  </si>
  <si>
    <t>BORIS PINTARIĆ</t>
  </si>
  <si>
    <t>JEROVEC 252</t>
  </si>
  <si>
    <t>042 701 586;         098 267 203</t>
  </si>
  <si>
    <t>bopintar62@gmail.com</t>
  </si>
  <si>
    <t>"PLINOSERVIS "VALJAK""</t>
  </si>
  <si>
    <t>Uvođenje instalacija vodovoda, kanalizacije i plina  i instalacija za grijanje i klimatizaciju</t>
  </si>
  <si>
    <t>KREŠIMIR VALJAK</t>
  </si>
  <si>
    <t>ŽELJEZNICA 9</t>
  </si>
  <si>
    <t>Ivica Srednoselec</t>
  </si>
  <si>
    <t>Klenovnik 20</t>
  </si>
  <si>
    <t>Klenovnik</t>
  </si>
  <si>
    <t>042 763663 /      098 379360</t>
  </si>
  <si>
    <t>"PRAŠNJAK SERVIS KUĆANSKIH APARATA"</t>
  </si>
  <si>
    <t xml:space="preserve">Popravak aparata za kućanstvo te opreme za kuću i vrt </t>
  </si>
  <si>
    <t>JOSIP PRAŠNJAK</t>
  </si>
  <si>
    <t>R. RAJTERA 162</t>
  </si>
  <si>
    <t xml:space="preserve"> </t>
  </si>
  <si>
    <t>MEDIA BIT D.O.O.</t>
  </si>
  <si>
    <t>Marino Ban</t>
  </si>
  <si>
    <t>Bedenec</t>
  </si>
  <si>
    <t>091 7396855</t>
  </si>
  <si>
    <t>"PRIJEVOZ I USLUGE HABEK"</t>
  </si>
  <si>
    <t>HABEK BORIS</t>
  </si>
  <si>
    <t>LANČIĆ 77, IVANEC</t>
  </si>
  <si>
    <t>098 284 616;     042 783 258</t>
  </si>
  <si>
    <t>MEDITERANO D.O.O.</t>
  </si>
  <si>
    <t>Odmarališta i slični objekti za kraći odmor</t>
  </si>
  <si>
    <t>Ines Pintarić</t>
  </si>
  <si>
    <t>Horvatsko 43b</t>
  </si>
  <si>
    <t>"PRIVATNA LJEKARNA ZDRAVKO KOCIJAN"</t>
  </si>
  <si>
    <t>KOCIJAN ZDRAVKO</t>
  </si>
  <si>
    <t>MIRKA MALEZA 52, IVANEC</t>
  </si>
  <si>
    <t xml:space="preserve">042 781 299 </t>
  </si>
  <si>
    <t>"PRIVATNA ORDINACIJA DENTALNE MEDICINE"</t>
  </si>
  <si>
    <t>PUTAREK DRAGICA</t>
  </si>
  <si>
    <t>IVANA KUKULJEVIĆA SAKCINSKOG 2, IVANEC</t>
  </si>
  <si>
    <t>042 781 272;     099 515 8068</t>
  </si>
  <si>
    <t>MELITA D.O.O.</t>
  </si>
  <si>
    <t>Melita Plantak</t>
  </si>
  <si>
    <t>FRIŠČIĆ MLADEN</t>
  </si>
  <si>
    <t>VARAŽDINSKA 14, IVANEC</t>
  </si>
  <si>
    <t>042 782 748</t>
  </si>
  <si>
    <t>"PRIVATNA SPECIJALISTIČKA ORDINACIJA ZA ORTODONCIJU"</t>
  </si>
  <si>
    <t>HARAMBAŠIĆ AZRA</t>
  </si>
  <si>
    <t>042 784 711</t>
  </si>
  <si>
    <t>MESNA INDUSTRIJA BRAĆE PIVAC D.O.O.</t>
  </si>
  <si>
    <t xml:space="preserve">Ivica Pivac </t>
  </si>
  <si>
    <t xml:space="preserve">"PRIVATNI ZUBOTEHNIČKI LABORATORIJ ROBERT KUŠTELEGA" </t>
  </si>
  <si>
    <t>042 350906</t>
  </si>
  <si>
    <t>KUŠTELEGA ROBERT</t>
  </si>
  <si>
    <t>GUPČEVA 24, IVANEC</t>
  </si>
  <si>
    <t>098 205 671;     042 783 999</t>
  </si>
  <si>
    <t>M-FIN USLUGE D.O.O.</t>
  </si>
  <si>
    <t>"PRODAVAONICA MJEŠOVITE ROBE NADA"</t>
  </si>
  <si>
    <t>SEVER BRANKO</t>
  </si>
  <si>
    <t>Trg hrv. ivanovaca 1</t>
  </si>
  <si>
    <t>PRIGOREC BB, IVANEC</t>
  </si>
  <si>
    <t>042 783 518</t>
  </si>
  <si>
    <t>"PROIZVODNJA DRVENE I PLETENE GALANTERIJE STJEPAN KAPUSTIĆ"</t>
  </si>
  <si>
    <t>Proizvodna djelanost</t>
  </si>
  <si>
    <t>Proizvodnja ostalih proizvoda od drva, proizvoda od pluta, slame i  pletarskih materijala</t>
  </si>
  <si>
    <t>BEDENEC 258</t>
  </si>
  <si>
    <t>042 701 061;       042 701 017</t>
  </si>
  <si>
    <t xml:space="preserve">MIPCRO D.O.O. </t>
  </si>
  <si>
    <t>Josip Samaržija</t>
  </si>
  <si>
    <t>A.Georgijevića 3</t>
  </si>
  <si>
    <t>"PROIZVODNJA JAJA DAMIR KRTANJEK"</t>
  </si>
  <si>
    <t>Proizvodnja ostalih prehrambenih proizvoda</t>
  </si>
  <si>
    <t>DAMIR KRTANJEK</t>
  </si>
  <si>
    <t>JEROVEC 162</t>
  </si>
  <si>
    <t>042 781 074</t>
  </si>
  <si>
    <t>"PROIZVODNJA KUĆNIH PAPUČA, DRVENE GALANTERIJE I TRGOVINA NA MALO"</t>
  </si>
  <si>
    <t>Trgovina na malo tekstilom, odjećom i obućom na štandovima i tržnicama</t>
  </si>
  <si>
    <t>MODIKOM D.O.O.</t>
  </si>
  <si>
    <t>KEGLEVIĆ IVICA</t>
  </si>
  <si>
    <t>IVANA GORANA KOVAČIĆA 17, IVANEC</t>
  </si>
  <si>
    <t>098 9541603;      042 781 058</t>
  </si>
  <si>
    <t>Marijana Rogina</t>
  </si>
  <si>
    <t>Punikve 15a</t>
  </si>
  <si>
    <t>042 782 583</t>
  </si>
  <si>
    <t>"PROIZVODNJA METALNE GALANTERIJE "PISKAČ"</t>
  </si>
  <si>
    <t xml:space="preserve">Proizvodnja proizvoda od žice, lanaca i opruga </t>
  </si>
  <si>
    <t>PISKAČ STJEPAN</t>
  </si>
  <si>
    <t>GAČICE 28</t>
  </si>
  <si>
    <t>098 179 5566</t>
  </si>
  <si>
    <t>"PUFFY" PRIJEVOZNIČKI OBRT</t>
  </si>
  <si>
    <t>NEGOTIATOR D.O.O.</t>
  </si>
  <si>
    <t>SLUNJSKI SINIŠA</t>
  </si>
  <si>
    <t>RUDARSKA ULICA 10, RADOVAN</t>
  </si>
  <si>
    <t xml:space="preserve">Josip Galinec </t>
  </si>
  <si>
    <t xml:space="preserve">     098 963 0693</t>
  </si>
  <si>
    <t>L. Šabana 28</t>
  </si>
  <si>
    <t>NEKRETNINE BREZA D.O.O.</t>
  </si>
  <si>
    <t>Iznajmljivanje i upravljanje vlastitim nekretninama ili nekretninama uzetim u zakup (leasing)</t>
  </si>
  <si>
    <t xml:space="preserve">Bojan Brezovec </t>
  </si>
  <si>
    <t xml:space="preserve">                                           Akademika Mirka Maleza 95
</t>
  </si>
  <si>
    <t>042 781637</t>
  </si>
  <si>
    <t>"PUT SVILE"</t>
  </si>
  <si>
    <t>IVANEČKA ŽELJEZNICA 79</t>
  </si>
  <si>
    <t>042 747 412, 095 503 9000</t>
  </si>
  <si>
    <t>NEXAR D.O.O.</t>
  </si>
  <si>
    <t>Arhitektonska djelatnost</t>
  </si>
  <si>
    <t>Arhitektonske djelatnosti i inženjerstvo te s njima povezano tehničko savjetovanje</t>
  </si>
  <si>
    <t>Zdenka Šarolić</t>
  </si>
  <si>
    <t>info@nexar.hr / vesna.brkovic@nexar.hr</t>
  </si>
  <si>
    <t xml:space="preserve">"RADOVAN-TRANSPORTI" </t>
  </si>
  <si>
    <t>SLUNJSKI ZDRAVKO</t>
  </si>
  <si>
    <t>SAVICA 4, RADOVAN</t>
  </si>
  <si>
    <t>098 518 149</t>
  </si>
  <si>
    <t>zdravkoslunjski04@gmail.com</t>
  </si>
  <si>
    <t>"RB" UGOSTITELJSKI OBRT</t>
  </si>
  <si>
    <t>JARNJAK RENATO</t>
  </si>
  <si>
    <t>AKADEMINKA MIRKA MALEZA 36, IVANEC</t>
  </si>
  <si>
    <t>099 202 7888</t>
  </si>
  <si>
    <t xml:space="preserve">Danijela Cigić </t>
  </si>
  <si>
    <t>Ul. Eugena Kumičića 5</t>
  </si>
  <si>
    <t>OPTANA 22 D.O.O</t>
  </si>
  <si>
    <t>Proizvodnja optičkih instrumenata i fotografske opreme</t>
  </si>
  <si>
    <t xml:space="preserve">Nada Šaronja Kopjar </t>
  </si>
  <si>
    <t>"RIBIĆ TRANSPORTI"</t>
  </si>
  <si>
    <t>042 771820</t>
  </si>
  <si>
    <t>RIBIĆ VLADIMIR</t>
  </si>
  <si>
    <t>PUNIKVE 20A, IVANEC</t>
  </si>
  <si>
    <t>042 781 188;     098 493 373</t>
  </si>
  <si>
    <t>"ROBI-TRANS" PRIJEVOZNIČKI OBRT</t>
  </si>
  <si>
    <t>ĐUNĐEK ROBERT</t>
  </si>
  <si>
    <t>LOVREČAN 23, IVANEC</t>
  </si>
  <si>
    <t xml:space="preserve">P.Z.C. VARAŽDIN </t>
  </si>
  <si>
    <t>098 161 7131</t>
  </si>
  <si>
    <t>Gradnja cesta i autocesta</t>
  </si>
  <si>
    <t>Saša Varga</t>
  </si>
  <si>
    <t>Ul. Vladimira Nazora 100</t>
  </si>
  <si>
    <t>PAKŠEC D.O.O.</t>
  </si>
  <si>
    <t>"RUBIN" OBRT ZA UGOSTITELJSTVO I PRIJEVOZ</t>
  </si>
  <si>
    <t xml:space="preserve">Željko Pakšec </t>
  </si>
  <si>
    <t>PREMUŽIĆ ŠTEFANIJA</t>
  </si>
  <si>
    <t>Mirka Maleza 28</t>
  </si>
  <si>
    <t>VARAŽDINSKA 24, IVANEC</t>
  </si>
  <si>
    <t xml:space="preserve"> 049 466 667 </t>
  </si>
  <si>
    <t>"SALON ZA MASAŽU DANIELA"</t>
  </si>
  <si>
    <t>Masaža tijela</t>
  </si>
  <si>
    <t>ŠTEFANKO DANIELA</t>
  </si>
  <si>
    <t>ZAVOJNA ULICA 21, IVANEC</t>
  </si>
  <si>
    <t>PAMA D.O.O</t>
  </si>
  <si>
    <t>042 631 233;     098 9326 593</t>
  </si>
  <si>
    <t>Ostale prateće djelatnosti u prijevozu</t>
  </si>
  <si>
    <t>Marija Videc</t>
  </si>
  <si>
    <t>Ul. žrtava hrvatskih domovinskih ratova 1a</t>
  </si>
  <si>
    <t>"SALON ZA NJEGU TIJELA VENUS"</t>
  </si>
  <si>
    <t>HERCEG BOJANA</t>
  </si>
  <si>
    <t>099 412 3736</t>
  </si>
  <si>
    <t>LOPARIĆ GREGUR LANA</t>
  </si>
  <si>
    <t>AKADEMIKA MIRKA MALEZA 18, IVANEC</t>
  </si>
  <si>
    <t>042 410 344;      091 526 0049</t>
  </si>
  <si>
    <t>Prerada i konzerviranje mesa peradi</t>
  </si>
  <si>
    <t>Ul.Mirka Maleza 14</t>
  </si>
  <si>
    <t>"SARA" FRIZERSKI SALON</t>
  </si>
  <si>
    <t>ŠOŠTAR MIRJANA</t>
  </si>
  <si>
    <t>RUDOLFA RAJTERA 2, IVANEC</t>
  </si>
  <si>
    <t>042 781 382</t>
  </si>
  <si>
    <t>"SERVISNO PRODAJNI CENTAR HORVATSKO"</t>
  </si>
  <si>
    <t>FRUK RIBIĆ SUZANA</t>
  </si>
  <si>
    <t>HORVATSKO 43, IVANEC</t>
  </si>
  <si>
    <t>042 783 628</t>
  </si>
  <si>
    <t>PET-PROJEKT D.O.O.</t>
  </si>
  <si>
    <t>Agencije za poslovanje nekretninama</t>
  </si>
  <si>
    <t>Anton Ivčetić / Milivoj Ročenovič</t>
  </si>
  <si>
    <t>Kaniža 41</t>
  </si>
  <si>
    <t xml:space="preserve">"SGH" INSTALACIJE, MONTAŽA I USLUGE </t>
  </si>
  <si>
    <t xml:space="preserve">Ugrađivanje plinskih uređaja i izvođenje plinskih instalacije u građevinama </t>
  </si>
  <si>
    <t>SINIŠA MILEC</t>
  </si>
  <si>
    <t>VUGLOVEC 3C</t>
  </si>
  <si>
    <t>PETROL D.O.O</t>
  </si>
  <si>
    <t xml:space="preserve">Trgovina gorivom </t>
  </si>
  <si>
    <t xml:space="preserve">  Boris Antolovič</t>
  </si>
  <si>
    <t>Ul. Ivana Gorana Kovačića</t>
  </si>
  <si>
    <t>"SHARK" USLUŽNI OBRT</t>
  </si>
  <si>
    <t>DARIJA LJUBIĆ</t>
  </si>
  <si>
    <t>KRALJA TOMISLAVA 21, IVANEC</t>
  </si>
  <si>
    <t>PIJESAK JEROVEC D.O.O.</t>
  </si>
  <si>
    <t>"SNJEŽANA" FRIZERSKI SALON</t>
  </si>
  <si>
    <t>Djelatnosti šljunčara i pješčara; vađenje gline i kaolina</t>
  </si>
  <si>
    <t>Zdenko Šmuc</t>
  </si>
  <si>
    <t>FERENEC SNJEŽANA</t>
  </si>
  <si>
    <t>IVANA GORANA KOVAČIĆA 27, IVANEC</t>
  </si>
  <si>
    <t>042 783 983</t>
  </si>
  <si>
    <t>"SPECIJALISTIČKA GINEKOLOŠKA ORDINACIJA LJILJANA GAL"</t>
  </si>
  <si>
    <t>Djelatnosti specijalističke medicinske prakse</t>
  </si>
  <si>
    <t>GAL LJILJANA</t>
  </si>
  <si>
    <t>042 770 752</t>
  </si>
  <si>
    <t>"SPECIJALISTIČKA ORDINACIJA MEDICINE RADA I SPORTA DRAGUTIN ROGINA"</t>
  </si>
  <si>
    <t>ROGINA DRAGUTIN</t>
  </si>
  <si>
    <t>PI-MEHANIKA D.O.O.</t>
  </si>
  <si>
    <t>Robert Piskač</t>
  </si>
  <si>
    <t>"SPECIJALISTIČKA ORDINACIJA OPĆE MEDICINE DR. LJILJANKA TRSTENJAČKI"</t>
  </si>
  <si>
    <t>TRESTENJAČKI LJILJANKA</t>
  </si>
  <si>
    <t>042 784 499</t>
  </si>
  <si>
    <t>PISKAČ D.O.O.</t>
  </si>
  <si>
    <t>Proizvodnja makarona, njoka, kuskusa i slične tjestenine </t>
  </si>
  <si>
    <t>Antun Piskač</t>
  </si>
  <si>
    <t>POLJODOM D.O.O.</t>
  </si>
  <si>
    <t>"SPECIJALISTIČKA PEDIJATRIJSKA ORDINACIJA BOJANA RIČKO KOVAČIĆ"</t>
  </si>
  <si>
    <t>Nada Geci</t>
  </si>
  <si>
    <t>BOJANA RIČKO KOVAČIĆ</t>
  </si>
  <si>
    <t>042 781 082;       098 183 0471</t>
  </si>
  <si>
    <t>POLJOPRIVREDNA ZADRUGA IVANEC</t>
  </si>
  <si>
    <t>Uzgoj ostalih goveda i bivola </t>
  </si>
  <si>
    <t xml:space="preserve">042 781152 / 042 781153 042/781151 </t>
  </si>
  <si>
    <t>POLJOPRIVREDNO PODUZEĆE IVANEC D.O.O.</t>
  </si>
  <si>
    <t>"STOLARIJA I PILANA RATKOVIĆ" OBRT ZA PROIZVODNJU PROIZVODA OD DRVA</t>
  </si>
  <si>
    <t>Branko Putarek</t>
  </si>
  <si>
    <t>RATKOVIĆ MILJENKO</t>
  </si>
  <si>
    <t>PUNIKVE 120, IVANEC</t>
  </si>
  <si>
    <t>042 633 744;      042 352 062</t>
  </si>
  <si>
    <t>POSLOVNA ZONA IVANEC D.O.O.</t>
  </si>
  <si>
    <t>"STOMATOLOŠKA ORDINACIJA DR. DANIJELA BENKUS"</t>
  </si>
  <si>
    <t>Iznajmljivanje i upravljanje vlastitim nekretninama ili nekretninama uzetim u zakup </t>
  </si>
  <si>
    <t>Lana Labaš</t>
  </si>
  <si>
    <t>Trg hrv. ivanovaca 9b</t>
  </si>
  <si>
    <t>BENKUS DANIJELA</t>
  </si>
  <si>
    <t>VARAŽDINSKA 36, IVANEC</t>
  </si>
  <si>
    <t>042 784 622</t>
  </si>
  <si>
    <t>PRIMA - NAMJEŠTAJ D.O.O</t>
  </si>
  <si>
    <t>Trgovina na malo namještajem, opremom za rasvjetu i ostalim proizvodima za kućanstvo u specijaliziranim prodavaonicama</t>
  </si>
  <si>
    <t>Gordana Pušetić</t>
  </si>
  <si>
    <t>Ivana Gundulica 17</t>
  </si>
  <si>
    <t>042 639086</t>
  </si>
  <si>
    <t>"STOMATOLOŠKA ORDINACIJA SANJA VRESK"</t>
  </si>
  <si>
    <t>VRESK SANJA</t>
  </si>
  <si>
    <t>042 770 799</t>
  </si>
  <si>
    <t>PRIVREDNA BANKA D.D</t>
  </si>
  <si>
    <t>Bankarska djelatnost</t>
  </si>
  <si>
    <t>Ostalo novčarsko posredovanje</t>
  </si>
  <si>
    <t xml:space="preserve">   Božo Prka</t>
  </si>
  <si>
    <t>042 342104</t>
  </si>
  <si>
    <t>"STUDIO LJEPOTE SUNSHINE"</t>
  </si>
  <si>
    <t>Djelatnosti za njegu i održavanje tijela</t>
  </si>
  <si>
    <t>GABRIJELA KRIŽANEC</t>
  </si>
  <si>
    <t>092 330 0393</t>
  </si>
  <si>
    <t>PUČKO OTVORENO UČILIŠTE "Đ. ARNOLD"</t>
  </si>
  <si>
    <t>Ostalo obrazovanje i poučavanje, d. n.</t>
  </si>
  <si>
    <t>Ul. Vladimira Nazora 1</t>
  </si>
  <si>
    <t>"STUDIO S" FRIZERSKI SALON</t>
  </si>
  <si>
    <t>KELEMEN SLAVICA</t>
  </si>
  <si>
    <t>098 607 771</t>
  </si>
  <si>
    <t>Miroslav Stanković Vrček</t>
  </si>
  <si>
    <t>Ulica akademika Ladislava Šabana 5</t>
  </si>
  <si>
    <t>"ŠPORT" TRGOVAČKI OBRT</t>
  </si>
  <si>
    <t>ČIČEK ZDENKO</t>
  </si>
  <si>
    <t>042 781 817</t>
  </si>
  <si>
    <t>RESTA D.O.O.</t>
  </si>
  <si>
    <t>Proizvodnja alata</t>
  </si>
  <si>
    <t>Ana Rešetar / Robert Rešetar</t>
  </si>
  <si>
    <t>Horvatsko 50</t>
  </si>
  <si>
    <t>"ŠUMARSTVO-HRANIĆ" PROIZVODNJA, TRGOVINA I USLUGE</t>
  </si>
  <si>
    <t>HRANIĆ ZLATKO</t>
  </si>
  <si>
    <t>IVANEČKA ŽELJEZNICA 2, IVANEC</t>
  </si>
  <si>
    <t>ROMB D.O.O</t>
  </si>
  <si>
    <t>Vjekoslava Vojvodić</t>
  </si>
  <si>
    <t>Trg hrvatskih ivanovaca 10</t>
  </si>
  <si>
    <t>"TIM NEKRETNINE" AGENCIJA ZA POSLOVANJE NEKRETNINAMA</t>
  </si>
  <si>
    <t>KOKOTEC TOMISLAV</t>
  </si>
  <si>
    <t>AKADEMIKA MIRKA MALEZA 12, IVANEC</t>
  </si>
  <si>
    <t>SLANO INVESTICIJE J.D.O.O.</t>
  </si>
  <si>
    <t>098 372 818</t>
  </si>
  <si>
    <t xml:space="preserve">Kupnja i prodaja vlastitih nekretnina
</t>
  </si>
  <si>
    <t>Mirko Habek</t>
  </si>
  <si>
    <t>Ostale djelatnosti čišćenja zgrada i objekata</t>
  </si>
  <si>
    <t>Varaždinska 26</t>
  </si>
  <si>
    <t>042 492 614</t>
  </si>
  <si>
    <t>"TRANSPORTI GRĐAN" PRIJEVOZNIČKI OBRT</t>
  </si>
  <si>
    <t>GRĐAN JOSIP</t>
  </si>
  <si>
    <t>098 964 2939</t>
  </si>
  <si>
    <t>SMIV D.O.O. I TURISTIČKA AGENCIJA</t>
  </si>
  <si>
    <t>Ivan Smontara / Mladen Smontara</t>
  </si>
  <si>
    <t>Rudarska 2c</t>
  </si>
  <si>
    <t>042 783757 / Mladen Smontara 098 235988</t>
  </si>
  <si>
    <t>"TRANSPORTI HABUNEK"</t>
  </si>
  <si>
    <t>HABUNEK MILJENKO</t>
  </si>
  <si>
    <t>CVJETNA ULICA 11, RADOVAN</t>
  </si>
  <si>
    <t>S-MONTAŽA J.D.O.O.</t>
  </si>
  <si>
    <t>Popravak strojeva</t>
  </si>
  <si>
    <t>098 446 152</t>
  </si>
  <si>
    <t>SOLIDA D.O.O</t>
  </si>
  <si>
    <t xml:space="preserve">  Dubravko Posavec</t>
  </si>
  <si>
    <t xml:space="preserve">Trg hrvatskih Ivanovaca 9a </t>
  </si>
  <si>
    <t>SOLIDA NOVA D.O.O.</t>
  </si>
  <si>
    <t>"TRGOVAČKI OBRT KALA"</t>
  </si>
  <si>
    <t>IVANA MAŽURANIĆA 1, LEPOGLAVA</t>
  </si>
  <si>
    <t>099 385 0166</t>
  </si>
  <si>
    <t>"TRGOVAČKI OBRT MARICA"</t>
  </si>
  <si>
    <t>Trgovina na veliko hranom, pićima i duhanom</t>
  </si>
  <si>
    <t>BUŠNJA MARICA</t>
  </si>
  <si>
    <t>042 782 282</t>
  </si>
  <si>
    <t>SPM- FLOWER D.O.O.</t>
  </si>
  <si>
    <t>"TRGOVAČKI OBRT PATRICIJA"</t>
  </si>
  <si>
    <t>Ivana Gundulića 18</t>
  </si>
  <si>
    <t>BIŠKUP SNJEŽANA</t>
  </si>
  <si>
    <t>BELSKA ULICA 59, TUŽNO</t>
  </si>
  <si>
    <t>TUŽNO</t>
  </si>
  <si>
    <t>042 714 774</t>
  </si>
  <si>
    <t>SPORTCOMERC D.O.O.</t>
  </si>
  <si>
    <t>Vladimir Canjuga</t>
  </si>
  <si>
    <t>E. Kumičića 7</t>
  </si>
  <si>
    <t>"TRGOVINA TEKSTILA JAMNIĆ"</t>
  </si>
  <si>
    <t>042 784454 / 098 268199</t>
  </si>
  <si>
    <t>HRVATSKIH PAVLINA 8, LEPOGLAVA</t>
  </si>
  <si>
    <t>042 561 037</t>
  </si>
  <si>
    <t>"UGOSTITELJSKI OBRT "FENIX"</t>
  </si>
  <si>
    <t>ČAKLEC ALEN</t>
  </si>
  <si>
    <t>VLADIMIRA NAZORA 96A, IVANEC</t>
  </si>
  <si>
    <t>042 783 480</t>
  </si>
  <si>
    <t>"UGOSTITELJSKI OBRT BVB"</t>
  </si>
  <si>
    <t>SAMBOLEK BRANKA</t>
  </si>
  <si>
    <t>RUDOLFA RAJTERA 141, IVANEC</t>
  </si>
  <si>
    <t>STH D.O.O. IVANEC</t>
  </si>
  <si>
    <t>Danijel Hranić</t>
  </si>
  <si>
    <t>042 781 977</t>
  </si>
  <si>
    <t>STOL-INTERIJER D.O.O.</t>
  </si>
  <si>
    <t>"UGOSTITELJSKI OBRT CANTINA"</t>
  </si>
  <si>
    <t>Proizvodnja kuhinjskog namještaja</t>
  </si>
  <si>
    <t>Mladen Canjuga</t>
  </si>
  <si>
    <t>KLEN MIROSLAV</t>
  </si>
  <si>
    <t>Jerovec 25</t>
  </si>
  <si>
    <t>CERJE TUŽNO 27, IVANEC</t>
  </si>
  <si>
    <t>042 759 129</t>
  </si>
  <si>
    <t>"UGOSTITELJSKI OBRT LJILJANA MIKAC"</t>
  </si>
  <si>
    <t>NAZOROVA 50A, GORNJE LADANJE</t>
  </si>
  <si>
    <t>GORNJE LADANJE</t>
  </si>
  <si>
    <t>099 420 4309</t>
  </si>
  <si>
    <t>"USLUGE KNJIGOVODSTVA MARIJA HUDOLETNJAK"</t>
  </si>
  <si>
    <t>STROJARSTVO ČIČEK D.O.O.</t>
  </si>
  <si>
    <t xml:space="preserve">
Dario Čiček</t>
  </si>
  <si>
    <t>Varaždinska 38</t>
  </si>
  <si>
    <t>HUDOLETNJAK MARIJA</t>
  </si>
  <si>
    <t>JEZERSKI PUT 10A, IVANEC</t>
  </si>
  <si>
    <t>042 783 838</t>
  </si>
  <si>
    <t>Djelatnosti putničkih agencija</t>
  </si>
  <si>
    <t xml:space="preserve">"USLUGE MONTAŽE "KIKI MONT" </t>
  </si>
  <si>
    <t>KRISTIJAN BANIĆ</t>
  </si>
  <si>
    <t>JEROVEC 144</t>
  </si>
  <si>
    <t>STUDIO NEXAR D.O.O</t>
  </si>
  <si>
    <t>Arhitektonske djelatnosti</t>
  </si>
  <si>
    <t>Trg Hrvatskih Ivanovaca 1</t>
  </si>
  <si>
    <t>042 493614</t>
  </si>
  <si>
    <t>STUDIO-SAZ D.O.O</t>
  </si>
  <si>
    <t xml:space="preserve">  Frizerski saloni i saloni za uljepšavanje</t>
  </si>
  <si>
    <t>Hrv. Pavlina 80</t>
  </si>
  <si>
    <t>SUPERSPORT D.O.O</t>
  </si>
  <si>
    <t>Mirka Maleza 34</t>
  </si>
  <si>
    <t>01 6111444</t>
  </si>
  <si>
    <t>ssport@supersport.hr</t>
  </si>
  <si>
    <t>SOLINA STUDIO J.D.O.O.</t>
  </si>
  <si>
    <t>Josip Solina</t>
  </si>
  <si>
    <t>Žrtava hrvatskih Domovinskih Ratova 8</t>
  </si>
  <si>
    <t>098 971 6845</t>
  </si>
  <si>
    <t xml:space="preserve"> solina5555511@gmail.com
</t>
  </si>
  <si>
    <t>SUZANA D.O.O.</t>
  </si>
  <si>
    <t>Suzana Krznar</t>
  </si>
  <si>
    <t>Breznice 22, Margečan</t>
  </si>
  <si>
    <t>Gabro Šprem</t>
  </si>
  <si>
    <t>Dijana Habek</t>
  </si>
  <si>
    <t>042 631157 / 0912265429</t>
  </si>
  <si>
    <t>talis@talisivanec.hr</t>
  </si>
  <si>
    <t>"UGOSTITELJSKI OBRT RADOVAN"</t>
  </si>
  <si>
    <t>TAUBEK TOURS D.O.O</t>
  </si>
  <si>
    <t>Tihomir Golub</t>
  </si>
  <si>
    <t>ŠTIMAC ŽELJKO</t>
  </si>
  <si>
    <t>Jerovec 151</t>
  </si>
  <si>
    <t>VARAŽDINSKA 5, RADOVAN</t>
  </si>
  <si>
    <t>Jerovec</t>
  </si>
  <si>
    <t xml:space="preserve">042 410240 /   091 5088248 /  095 2112211 </t>
  </si>
  <si>
    <t>taubektours@taubektours.hr</t>
  </si>
  <si>
    <t>042 747 132</t>
  </si>
  <si>
    <t>TEHNOFAN-M.S. D.O.O.</t>
  </si>
  <si>
    <t xml:space="preserve">Ostala trgovina na malo izvan prodavaonica, štandova i tržnica
</t>
  </si>
  <si>
    <t>Lančić-Knapić 29</t>
  </si>
  <si>
    <t>"URARSKI OBRT "KANIŠKI"</t>
  </si>
  <si>
    <t>042 772 620 /      091 2342340</t>
  </si>
  <si>
    <t>Popravak satova i nakita</t>
  </si>
  <si>
    <t>MARINO KANIŠKI</t>
  </si>
  <si>
    <t>MIRKA MALEZA 3</t>
  </si>
  <si>
    <t>TERMO-TIM D.O.O.</t>
  </si>
  <si>
    <t>042 781 133</t>
  </si>
  <si>
    <t>Trgovina na veliko željeznom robom, instalacijskim materijalom i opremom za vodovod i grijanje</t>
  </si>
  <si>
    <t>Cerje Tužno 32</t>
  </si>
  <si>
    <t>drazensvelec1@gmail.com</t>
  </si>
  <si>
    <t>TESLA D.O.O.</t>
  </si>
  <si>
    <t>Ostalo istraživanje i eksperimentalni razvoj u prirodnim, tehničkim i tehnološkim znanostima</t>
  </si>
  <si>
    <t>Goran Ribić</t>
  </si>
  <si>
    <t>Horvatsko 18</t>
  </si>
  <si>
    <t>042 781384 / 098 1831 206 (Rosana Ribić)</t>
  </si>
  <si>
    <t>info@tesla.com.hr / rosana.ribić@tesla.com.hr</t>
  </si>
  <si>
    <t>TIREL  D.O.O.</t>
  </si>
  <si>
    <t>Popravak i servisiranje motornih vozila</t>
  </si>
  <si>
    <t>Tomica Šincek</t>
  </si>
  <si>
    <t>Varaždinska 62</t>
  </si>
  <si>
    <t>ŠKVORC BOJAN</t>
  </si>
  <si>
    <t>042 492 657;     098 9219 752</t>
  </si>
  <si>
    <t>TISAK D.D. VARAŽDIN</t>
  </si>
  <si>
    <t>Gospodarska 29d</t>
  </si>
  <si>
    <t>072 000001</t>
  </si>
  <si>
    <t>TMS J.D.O.O</t>
  </si>
  <si>
    <t>Krešimir Friščić</t>
  </si>
  <si>
    <t xml:space="preserve">Ul.Varaždinska 26 </t>
  </si>
  <si>
    <t>tms@tms.hr</t>
  </si>
  <si>
    <t>Uslužne djelatnosti uređenja i održavanja krajolika</t>
  </si>
  <si>
    <t>TRAMEX D.O.O.</t>
  </si>
  <si>
    <t>Tomo Rodek</t>
  </si>
  <si>
    <t>Kamenica 48c</t>
  </si>
  <si>
    <t>tramex@vz.t-com.hr</t>
  </si>
  <si>
    <t>"UZGOJ PERADI" FRANJO KELEMEN</t>
  </si>
  <si>
    <t>FRANJO KELEMEN</t>
  </si>
  <si>
    <t>GAČICE 3</t>
  </si>
  <si>
    <t>098 184 9010</t>
  </si>
  <si>
    <t>TRGOCENTAR D.O.O.</t>
  </si>
  <si>
    <t>Darko Bratković</t>
  </si>
  <si>
    <t>Margečan bb</t>
  </si>
  <si>
    <t>trgocentar@trgocentar.com</t>
  </si>
  <si>
    <t>TRGOSTIL D.D</t>
  </si>
  <si>
    <t xml:space="preserve">Antonio Vuksan-Ćusa </t>
  </si>
  <si>
    <t>Toplička cesta 16</t>
  </si>
  <si>
    <t>Donja Stubica</t>
  </si>
  <si>
    <t>042 770 753</t>
  </si>
  <si>
    <t>trgostil@trgostil.hr</t>
  </si>
  <si>
    <t>"VIDAČEK TRANSPORTI" PRIJEVOZNIČKI OBRT</t>
  </si>
  <si>
    <t>TRGOVINA LESEKOVAR D.O.O</t>
  </si>
  <si>
    <t>VIDAČEK SLAVKO</t>
  </si>
  <si>
    <t>KRATKA ULICA 5, SELJANEC</t>
  </si>
  <si>
    <t xml:space="preserve">  Romeo Leskovar</t>
  </si>
  <si>
    <t>098 377 240</t>
  </si>
  <si>
    <t>Ul. Vladimira Nazora 42a</t>
  </si>
  <si>
    <t>trgovina.leskovar@vz.t.com.hr</t>
  </si>
  <si>
    <t>TRIGLAV OSIGURANJE D.D</t>
  </si>
  <si>
    <t>ROGINA MARKO</t>
  </si>
  <si>
    <t>Osiguranje</t>
  </si>
  <si>
    <t xml:space="preserve">   Marin Matajica</t>
  </si>
  <si>
    <t>Ul. Akademika Mirka Maleza 7</t>
  </si>
  <si>
    <t>042 550 555</t>
  </si>
  <si>
    <t>ivanec@triglav-osiguranje.hr</t>
  </si>
  <si>
    <t>TRINEX-INSPEKT D.O.O.</t>
  </si>
  <si>
    <t>Proizvodnja ostalih strojeva za opće namjene</t>
  </si>
  <si>
    <t>Tomislav Sever</t>
  </si>
  <si>
    <t>trinexinspekt@post.t-com.hr</t>
  </si>
  <si>
    <t>TRIPICO D.O.O.</t>
  </si>
  <si>
    <t>Boris Županić</t>
  </si>
  <si>
    <t>"VITEZI" PRIJEVOZNIČKI I UGOSTITELJSKI OBRT</t>
  </si>
  <si>
    <t>SEVER-VITEZ DUBRAVKO</t>
  </si>
  <si>
    <t>LANČIĆ 78,  IVANEC</t>
  </si>
  <si>
    <t>TRSTENJAČKI- TRGOVINA I USLUGE D.O.O.</t>
  </si>
  <si>
    <t>042 631 472;      783 287</t>
  </si>
  <si>
    <t>Ulica akademika Ladislava Šabana 9</t>
  </si>
  <si>
    <t>darkotrstenjacki@gmail.com</t>
  </si>
  <si>
    <t>Iznajmljivanje i davanje u zakup (leasing) ostalih strojeva, opreme i materijalnih dobara</t>
  </si>
  <si>
    <t>Marko Kihas / Tibor Surjak</t>
  </si>
  <si>
    <t>V. Nazora 64</t>
  </si>
  <si>
    <t>"VRESK" ZAVRŠNI RADOVI U GRAĐEVINARSTVU</t>
  </si>
  <si>
    <t xml:space="preserve">DARKO VRESK </t>
  </si>
  <si>
    <t>UKRAS D.O.O.</t>
  </si>
  <si>
    <t>BEDENEC 149</t>
  </si>
  <si>
    <t>Ostala prerađivačka industrija</t>
  </si>
  <si>
    <t>042 701 386;      091 670 1386</t>
  </si>
  <si>
    <t>Drago Bencek / Eric Franz Schell</t>
  </si>
  <si>
    <t>Žrt. hrv. dom. ratova 49</t>
  </si>
  <si>
    <t>URŠULIN I DR.,  J.T.D.</t>
  </si>
  <si>
    <t>Želimir Uršulin</t>
  </si>
  <si>
    <t>Trg hrv. ivanovaca 9</t>
  </si>
  <si>
    <t>"ZAJEDNIČKI OBRT AUTOPRIJEVOZNIK HUDOLETNJAK"</t>
  </si>
  <si>
    <t>VALIDA D.O.O.</t>
  </si>
  <si>
    <t>HUDOLETNJAK MIRKO</t>
  </si>
  <si>
    <t>SALINOVEC 84, IVANEC</t>
  </si>
  <si>
    <t>Trgovina na malo računalima, perifernim jedinicama i softverom u specijaliziranim prodavaonicama</t>
  </si>
  <si>
    <t>Alen Čaklec</t>
  </si>
  <si>
    <t>Vladimira Nazora 96a</t>
  </si>
  <si>
    <t>042 783 118</t>
  </si>
  <si>
    <t>042 770779</t>
  </si>
  <si>
    <t>"ZAJEDNIČKI ODVJETNIČKI URED IVAN KAPUSTIĆ I DAVORIN KAPUSTIĆ"</t>
  </si>
  <si>
    <t>KAPUSTIĆ IVAN</t>
  </si>
  <si>
    <t>AKADEMIKA MIRKA MALEZA 4, IVANEC</t>
  </si>
  <si>
    <t>VECTUM D.O.O</t>
  </si>
  <si>
    <t>042 781 520;     098 446 572</t>
  </si>
  <si>
    <t>Ostali kopneni prijevoz putnika d. n.</t>
  </si>
  <si>
    <t xml:space="preserve">  Blažen Sabol</t>
  </si>
  <si>
    <t>Ul. Vladimira Nazora 4</t>
  </si>
  <si>
    <t>042 493900</t>
  </si>
  <si>
    <t>V-ELITA D.O.O.</t>
  </si>
  <si>
    <t>Proizvodnja ostale vanjske odjeće </t>
  </si>
  <si>
    <t>Viktor Žulić</t>
  </si>
  <si>
    <t>042 492688 / 042 770060</t>
  </si>
  <si>
    <t>VELMAX D.O.O</t>
  </si>
  <si>
    <t>Trgovina na veliko ostalim proizvodima za kućanstvo</t>
  </si>
  <si>
    <t>"ZDENKA" OBRT ZA KROJAČKE POPRAVKE I USLUGE</t>
  </si>
  <si>
    <t>BUNIĆ ZDENKA</t>
  </si>
  <si>
    <t>MIRKA MALEZA 7, IVANEC</t>
  </si>
  <si>
    <t>042 782 940</t>
  </si>
  <si>
    <t>Kušen Neven</t>
  </si>
  <si>
    <t>042 781413</t>
  </si>
  <si>
    <t xml:space="preserve">"ZIDARSKI OBRT "GRABROVEC"                                                                   </t>
  </si>
  <si>
    <t>SREĆKO GRABROVEC</t>
  </si>
  <si>
    <t>098 436 298;      098 914 5862</t>
  </si>
  <si>
    <t>VELMONT D.O.O</t>
  </si>
  <si>
    <t>Mato Veličan</t>
  </si>
  <si>
    <t>Punikve 72</t>
  </si>
  <si>
    <t>Punikve</t>
  </si>
  <si>
    <t>095 4455015</t>
  </si>
  <si>
    <t>"ZIDARSKI OBRT DAMIR PETRINJAK"</t>
  </si>
  <si>
    <t>VETERINARSKA STANICA D.O.O.</t>
  </si>
  <si>
    <t>DAMIR PETRINJAK</t>
  </si>
  <si>
    <t>JEZERSKI PUT 13</t>
  </si>
  <si>
    <t>Veterinarske djelatnosti </t>
  </si>
  <si>
    <t>Zorislav Rodek</t>
  </si>
  <si>
    <t>Varaždinska 15</t>
  </si>
  <si>
    <t>099 800 1605</t>
  </si>
  <si>
    <t>042 781323</t>
  </si>
  <si>
    <t>"ZIDARSKO FASADERSKI OBRT DRAGUTIN ĐURAS"</t>
  </si>
  <si>
    <t>DRAGUTIN ĐURAS</t>
  </si>
  <si>
    <t>098 268 071;      098 936 2649</t>
  </si>
  <si>
    <t>"ZLATARNA BIŠKUP"</t>
  </si>
  <si>
    <t>042 781 265</t>
  </si>
  <si>
    <t>VIN-PROJEKT D.O.O.</t>
  </si>
  <si>
    <t xml:space="preserve">Inženjerstvo i s njim povezano tehničko savjetovanje
</t>
  </si>
  <si>
    <t>Željko Vincek</t>
  </si>
  <si>
    <t>01 3864366</t>
  </si>
  <si>
    <t>"ZUBOTEHNIČKI LABORATORIJ ERNOIĆ"</t>
  </si>
  <si>
    <t>ERNOIĆ DUBRAVKA</t>
  </si>
  <si>
    <t>042 770 996</t>
  </si>
  <si>
    <t>VITENI - USLUGE J.D.O.O</t>
  </si>
  <si>
    <t xml:space="preserve">Arhitektonske djelatnosti
</t>
  </si>
  <si>
    <t>Ivan Car</t>
  </si>
  <si>
    <t xml:space="preserve">
Kalnička  12  
</t>
  </si>
  <si>
    <t>042 784 404/      098 998 6257</t>
  </si>
  <si>
    <t>VLAHEK- TRANSPORT J.D.O.O</t>
  </si>
  <si>
    <t>Branko Vlahek</t>
  </si>
  <si>
    <t>Petra Preradovića 14</t>
  </si>
  <si>
    <t>042 784422</t>
  </si>
  <si>
    <t>LESKOVAR LJUBICA</t>
  </si>
  <si>
    <t>042 770 995</t>
  </si>
  <si>
    <t>VULKO-DOM D.O.O</t>
  </si>
  <si>
    <t>Greda 190</t>
  </si>
  <si>
    <t>Maruševec</t>
  </si>
  <si>
    <t>042 784300 /   042 782064</t>
  </si>
  <si>
    <t xml:space="preserve">   Proizvodnja metalnih konstrukcija i njihovih dijelova</t>
  </si>
  <si>
    <t xml:space="preserve">Ivan Križanec </t>
  </si>
  <si>
    <t>Vladimira Nazora 96d</t>
  </si>
  <si>
    <t>099 3148696 / Ivan Križanec-098 184 71 79</t>
  </si>
  <si>
    <t>WINPIS J.D.O.O.</t>
  </si>
  <si>
    <t>Davor Geci</t>
  </si>
  <si>
    <t>Jezerski put 10a</t>
  </si>
  <si>
    <t>091 505 2225</t>
  </si>
  <si>
    <t>IVAN BANFIĆ</t>
  </si>
  <si>
    <t>DONJA VOĆA 314</t>
  </si>
  <si>
    <t>WORKSHOP J.D.O.O.</t>
  </si>
  <si>
    <t>Siniša Habek</t>
  </si>
  <si>
    <t>098 859 652</t>
  </si>
  <si>
    <t>Zeleni dol 7</t>
  </si>
  <si>
    <t>ivan.banfic@gmail.com</t>
  </si>
  <si>
    <t>042 781 134 097 637 3144</t>
  </si>
  <si>
    <t>X-MEDIA D.O.O.</t>
  </si>
  <si>
    <t>Informatička djelatnost</t>
  </si>
  <si>
    <t>Damir Kapustić</t>
  </si>
  <si>
    <t>I. Gundulića 9</t>
  </si>
  <si>
    <t>ZAGREBAČKA BANKA D.D</t>
  </si>
  <si>
    <t xml:space="preserve">  Miljenko Živaljić </t>
  </si>
  <si>
    <t>Ul. Mirka Maleza 1</t>
  </si>
  <si>
    <t>042 314700</t>
  </si>
  <si>
    <t>ZVONAREK - SISTEMI D.O.O</t>
  </si>
  <si>
    <t>Proizvodnja ostalih strojeva za opće namjene, d. n.</t>
  </si>
  <si>
    <t xml:space="preserve">Josip Zvonarek </t>
  </si>
  <si>
    <t xml:space="preserve">Ul. Ivana Gundulića 17 </t>
  </si>
  <si>
    <t>042 770985</t>
  </si>
  <si>
    <t>ŽUNAR D.O.O.</t>
  </si>
  <si>
    <t xml:space="preserve">Nespecijalizirana trgovina na veliko
</t>
  </si>
  <si>
    <t>Kaniža 37</t>
  </si>
  <si>
    <t>Automatizacija u industriji</t>
  </si>
  <si>
    <t>Krunoslav i Zdenko Đuras</t>
  </si>
  <si>
    <t>Ulica Biškupovec 19, Margečan</t>
  </si>
  <si>
    <t>098 336 527</t>
  </si>
  <si>
    <t>elektrokruno@gmail.com</t>
  </si>
  <si>
    <t>042 782 351</t>
  </si>
  <si>
    <t>042 771 888 /042 782 211</t>
  </si>
  <si>
    <t>091 507 5783</t>
  </si>
  <si>
    <t>042 781 680 / 099 215 1288</t>
  </si>
  <si>
    <t>Dominik Šimek</t>
  </si>
  <si>
    <t>Ul.Varaždinska 84 a</t>
  </si>
  <si>
    <t>042 770 540</t>
  </si>
  <si>
    <t>adh.d.o.o@vz-t-com.hr</t>
  </si>
  <si>
    <t>042 759 007</t>
  </si>
  <si>
    <t>autokol@vz.htnet.hr</t>
  </si>
  <si>
    <t>042 784 721</t>
  </si>
  <si>
    <t xml:space="preserve">  Gordana Odor</t>
  </si>
  <si>
    <t>042 791 158</t>
  </si>
  <si>
    <t>Margečan 2</t>
  </si>
  <si>
    <t>098 913 1719 / 099 7080637</t>
  </si>
  <si>
    <t>042 352 006</t>
  </si>
  <si>
    <t>042 781 243</t>
  </si>
  <si>
    <t>bunicauto@gmail.com; ibunic@vz.htnet.hr</t>
  </si>
  <si>
    <t xml:space="preserve">Dubravko Pavleković </t>
  </si>
  <si>
    <t>cdm@cdm.hr; cdm@vz.t-com.hr</t>
  </si>
  <si>
    <t>042 784 002</t>
  </si>
  <si>
    <t>Davor Tomašković</t>
  </si>
  <si>
    <t>042 481 481</t>
  </si>
  <si>
    <t>042 781 019 /  042 770 719</t>
  </si>
  <si>
    <t>042 783 187</t>
  </si>
  <si>
    <t>ivan.klamfl@gmail.com; delfin@vz.t-com.hr</t>
  </si>
  <si>
    <t xml:space="preserve">  Željko Pereković</t>
  </si>
  <si>
    <t>Vlado Kušenić</t>
  </si>
  <si>
    <t>042 781 126</t>
  </si>
  <si>
    <t>Eugena Kumičića 8</t>
  </si>
  <si>
    <t>042 744 284/   099 530 409</t>
  </si>
  <si>
    <t>Marko Hladika</t>
  </si>
  <si>
    <t>042 770 810</t>
  </si>
  <si>
    <t>091 234 3399/042 781 616</t>
  </si>
  <si>
    <t>DOG DAY D.O.O.</t>
  </si>
  <si>
    <t>095 864 6309</t>
  </si>
  <si>
    <t>042 784 252</t>
  </si>
  <si>
    <t>042 781 922 / 042 781 722 / 042 781 902</t>
  </si>
  <si>
    <t>Stjepan Gužvinec, Vanja Fabijan</t>
  </si>
  <si>
    <t>042 231 440 /         091 244 4429</t>
  </si>
  <si>
    <t>042 781 466 / 042 770 766 / 042 770 767 / 098 284 636</t>
  </si>
  <si>
    <t>elmok@vz.htnet.hr;elmok@vz.t-com.hr</t>
  </si>
  <si>
    <t>042 770 768 / 098 734 539</t>
  </si>
  <si>
    <t>042 784 567 /   098 555 677</t>
  </si>
  <si>
    <t>098 681 037</t>
  </si>
  <si>
    <t>042 770 750 /      095 569 2322</t>
  </si>
  <si>
    <t>zglumpak@inet.hr; bozena.glumpak@hr.htnet.hr</t>
  </si>
  <si>
    <t>Karlo Šoštar</t>
  </si>
  <si>
    <t>042 771 717</t>
  </si>
  <si>
    <t>042 488 133</t>
  </si>
  <si>
    <t>042 783 455</t>
  </si>
  <si>
    <t>042 781 737</t>
  </si>
  <si>
    <t>Mihael Cahun Marinko Šebrek</t>
  </si>
  <si>
    <t>info@geothermal.hr</t>
  </si>
  <si>
    <t>info@ghetaldus.hr;ghetaldus@vz.htnet.hr</t>
  </si>
  <si>
    <t>042 782 340</t>
  </si>
  <si>
    <t xml:space="preserve"> Vandri Montabelo</t>
  </si>
  <si>
    <t>Ivanečko Naselje 2/8</t>
  </si>
  <si>
    <t>042 701 444</t>
  </si>
  <si>
    <t>042  784 025, 091/178-4025</t>
  </si>
  <si>
    <t>habek.inzenjering@gmail.com;vlado.habek@vz.t-com.hr</t>
  </si>
  <si>
    <t>042 796 477</t>
  </si>
  <si>
    <t>Ivica Flajšek</t>
  </si>
  <si>
    <t>104.brigade hrvatske vojske 30</t>
  </si>
  <si>
    <t>hew-ivanec@hi.t-com.hr; koncar-hew@vz.t-com.hr</t>
  </si>
  <si>
    <t>091 510 0360</t>
  </si>
  <si>
    <t xml:space="preserve">  Željko Šimek, Nikola Šulentić</t>
  </si>
  <si>
    <t>042 781 311</t>
  </si>
  <si>
    <t>Mario Musa</t>
  </si>
  <si>
    <t>042 784 194</t>
  </si>
  <si>
    <t xml:space="preserve">   Krunosalv Jakupčić</t>
  </si>
  <si>
    <t>042 781 327</t>
  </si>
  <si>
    <t>042 783 187; 098/268-618 (Ivan Klampfl)</t>
  </si>
  <si>
    <t xml:space="preserve">  SÁNDOR FASIMON </t>
  </si>
  <si>
    <t>091 497 1277</t>
  </si>
  <si>
    <t>042 208 087</t>
  </si>
  <si>
    <t xml:space="preserve">  Sanja Vučina, Zvonko Kolobara </t>
  </si>
  <si>
    <t xml:space="preserve">ANDREY APOLLONOV </t>
  </si>
  <si>
    <t>042 770 920</t>
  </si>
  <si>
    <t>Dr.Đure Arnolda 6</t>
  </si>
  <si>
    <t>042 770 639 / 098 390728</t>
  </si>
  <si>
    <t>042/ 631379, 098 951 1333</t>
  </si>
  <si>
    <t>52562464057</t>
  </si>
  <si>
    <t>042 783 197</t>
  </si>
  <si>
    <t>042 409 970/042 409 964</t>
  </si>
  <si>
    <t>042 402 210/042 402 222</t>
  </si>
  <si>
    <t>Siniša Zver, Nadica Zver</t>
  </si>
  <si>
    <t>042 783617 / 042 784 270</t>
  </si>
  <si>
    <t>042 770 550</t>
  </si>
  <si>
    <t>042 770 566</t>
  </si>
  <si>
    <t>ADRIATIC OSIGURANJE D.D.</t>
  </si>
  <si>
    <t>kc@adriatic-osiguranje.hr</t>
  </si>
  <si>
    <t>042 770 819, 042 770 777</t>
  </si>
  <si>
    <t>042 781 016, 042 782 494</t>
  </si>
  <si>
    <t>jedinstvo@vz.t-com.hr, jedinstvo@jedinstvo.com</t>
  </si>
  <si>
    <t>042 781 016</t>
  </si>
  <si>
    <t>042 781531 / 042 781532, 781,469</t>
  </si>
  <si>
    <t>gertruda@kartonaza.hr nadica@kartonaza.hr tihana@kartonaza.hr, direktor@kartonaza.hr</t>
  </si>
  <si>
    <t>Robert Breški</t>
  </si>
  <si>
    <t>042 781 461 / 042 782 303</t>
  </si>
  <si>
    <r>
      <t xml:space="preserve">lamele@optinet.hr, </t>
    </r>
    <r>
      <rPr>
        <b/>
        <u/>
        <sz val="11"/>
        <color rgb="FF0000FF"/>
        <rFont val="Calibri"/>
        <family val="2"/>
        <charset val="238"/>
      </rPr>
      <t>lamele@vz.t-com.hr</t>
    </r>
  </si>
  <si>
    <t>Ivan Jagarinec</t>
  </si>
  <si>
    <t>Michael Badinger</t>
  </si>
  <si>
    <t xml:space="preserve">
Maja Bruhoberec /
Romana Anđel</t>
  </si>
  <si>
    <t xml:space="preserve">  Slavko Ledić</t>
  </si>
  <si>
    <t>Slavko Ledić</t>
  </si>
  <si>
    <t>042 770 503;            091 388 4880</t>
  </si>
  <si>
    <t>kresimir.futura@vz.t-com.hr, info@kresimir-futura.com</t>
  </si>
  <si>
    <t xml:space="preserve">Ivan Šiško </t>
  </si>
  <si>
    <t>098 782 782</t>
  </si>
  <si>
    <t>kit@ktv-telekom.hr, ktv-telekom@vz.t-com.hr</t>
  </si>
  <si>
    <t>Mihael Kušen</t>
  </si>
  <si>
    <t>042 784 184/ 042 782010, 095 700 5701</t>
  </si>
  <si>
    <t>042 783 750</t>
  </si>
  <si>
    <t>042 783 411</t>
  </si>
  <si>
    <t>Matija Kitner</t>
  </si>
  <si>
    <t>locel@vz.t-com.hr, locel@vz.htnet.hr</t>
  </si>
  <si>
    <t>magro@vz.t-com.hr, magro@vz.htnet.hr</t>
  </si>
  <si>
    <t>Biljana Migač</t>
  </si>
  <si>
    <t>042 781 119</t>
  </si>
  <si>
    <t>mat.branko@gmail.com, matija@vz-t-com.hr</t>
  </si>
  <si>
    <t>042 783 692, 091 766 0624</t>
  </si>
  <si>
    <t>042 784 123</t>
  </si>
  <si>
    <t>042 782 667</t>
  </si>
  <si>
    <t>042 782 533</t>
  </si>
  <si>
    <t>Akademika Mirka Maleza 30</t>
  </si>
  <si>
    <t>trgovine@offertissima.hr; info@offertissima.hr</t>
  </si>
  <si>
    <t>(00)643859701</t>
  </si>
  <si>
    <t>b.habek@pzc-varazdin.hr; pzc-varazdin@vz.t-com.hr</t>
  </si>
  <si>
    <t xml:space="preserve">042 782 088 </t>
  </si>
  <si>
    <t>Dubravko Folnović</t>
  </si>
  <si>
    <t>042 770 708</t>
  </si>
  <si>
    <t>042 781 837/ 091 2493 378</t>
  </si>
  <si>
    <t>Gačice 32b</t>
  </si>
  <si>
    <t>042/ 747 101, 098 866 884</t>
  </si>
  <si>
    <t xml:space="preserve">042 782 514 </t>
  </si>
  <si>
    <t>piskacdo@gmail.com</t>
  </si>
  <si>
    <t>042 781 150</t>
  </si>
  <si>
    <t>042 492 870</t>
  </si>
  <si>
    <t xml:space="preserve">  Mario Kramar</t>
  </si>
  <si>
    <t>042 770 530</t>
  </si>
  <si>
    <t>info@uciliste-ivanec.hr; ravnatelj@uciliste-ivanec-hr</t>
  </si>
  <si>
    <t>042 782 332</t>
  </si>
  <si>
    <t>042 781 152</t>
  </si>
  <si>
    <t>ROYAL STAN J.D.O.O</t>
  </si>
  <si>
    <t>Ivan Hudoletnjak</t>
  </si>
  <si>
    <t>Jezerski put 26</t>
  </si>
  <si>
    <t>098 887 774</t>
  </si>
  <si>
    <t>ELMOS D.O.O</t>
  </si>
  <si>
    <t>Antun Glasnović</t>
  </si>
  <si>
    <t>Vanja Zemljarič</t>
  </si>
  <si>
    <t>Antonija Kolarek</t>
  </si>
  <si>
    <t>042 781 684</t>
  </si>
  <si>
    <t>042 781 684, 759 179, 784 593</t>
  </si>
  <si>
    <t>solida@solida.hr, m.cvetko@solida.hr</t>
  </si>
  <si>
    <t>Božena Šprem</t>
  </si>
  <si>
    <t>042 781 104</t>
  </si>
  <si>
    <t>042 781117, 782 476, 098757942</t>
  </si>
  <si>
    <t>042 771 877 / 098 725 483</t>
  </si>
  <si>
    <t xml:space="preserve">091 576 6177 </t>
  </si>
  <si>
    <t xml:space="preserve">Anita Čretni </t>
  </si>
  <si>
    <t>098 180 2405</t>
  </si>
  <si>
    <t>Goran Đurić</t>
  </si>
  <si>
    <t>042 781 106 / 098 446113</t>
  </si>
  <si>
    <t>sprem-amarena@vz.htnet.hr</t>
  </si>
  <si>
    <t>SUN AND SHADES EUROPE D.O.O.</t>
  </si>
  <si>
    <t>Štefan Žuna</t>
  </si>
  <si>
    <t>tehnofan@vz.htnet.hr, info@tehnofan.hr</t>
  </si>
  <si>
    <t>Dražen Švelec, Ksenija Švelec</t>
  </si>
  <si>
    <t>042 201522 /      098 1613480, 098 194 8250</t>
  </si>
  <si>
    <t xml:space="preserve"> 042 782 626, 098 268 584</t>
  </si>
  <si>
    <t>Tomislav Bagić</t>
  </si>
  <si>
    <t>042 410 362</t>
  </si>
  <si>
    <t>ROYAL WOOD D.O.O.</t>
  </si>
  <si>
    <t>Tomislav Levanić</t>
  </si>
  <si>
    <t>Trg hrv. Ivanovaca 10</t>
  </si>
  <si>
    <t>042 781 648-Hudoletnjak I. (Lj. Gaja 20)</t>
  </si>
  <si>
    <t>ivan.hudoletnjak@gmail.com</t>
  </si>
  <si>
    <t>042 784321,  042771 710</t>
  </si>
  <si>
    <t xml:space="preserve">042 747 278 </t>
  </si>
  <si>
    <t>042 770 616 </t>
  </si>
  <si>
    <t>042 781 618</t>
  </si>
  <si>
    <t>Varaždinska 54</t>
  </si>
  <si>
    <t>042 782300 / 042 782 225</t>
  </si>
  <si>
    <t>042 784 110</t>
  </si>
  <si>
    <t>Darko Trstenjački</t>
  </si>
  <si>
    <t>098 267 020, 042 781 521</t>
  </si>
  <si>
    <t>INCENTIVE TURISTIČKA AGENCIJA D.O.O.</t>
  </si>
  <si>
    <t>042 781 830 042 782552</t>
  </si>
  <si>
    <t>info@croatia-incentive.com</t>
  </si>
  <si>
    <t>042 784 377</t>
  </si>
  <si>
    <t>vesna.bencek@vz.t-com.hr</t>
  </si>
  <si>
    <t>042 771 851</t>
  </si>
  <si>
    <t>J&amp;T BANKA DD</t>
  </si>
  <si>
    <t xml:space="preserve">  Hrvoje Draksler</t>
  </si>
  <si>
    <t>Aleja kralja Zvonimira 1</t>
  </si>
  <si>
    <t>042 659 400</t>
  </si>
  <si>
    <t>banka@jtbanka.hr</t>
  </si>
  <si>
    <t>veterinarska.stanica.ivanec@vz.t-com.hr, ambulanta.ivanec@gmail.com</t>
  </si>
  <si>
    <t xml:space="preserve">Gervaisova 3 </t>
  </si>
  <si>
    <t>Zoran Žunar, Zvonko Žunar</t>
  </si>
  <si>
    <t>098 267 324/098 905 4922/042 747 293</t>
  </si>
  <si>
    <t>042 781 106/042 781 104</t>
  </si>
  <si>
    <t>sprem-amarena@vz.htnet.hr;     sprem-amarena@vz.t-com.hr</t>
  </si>
  <si>
    <t>091 561 1661/ 042 747 808</t>
  </si>
  <si>
    <t>IVAN BELAČ, DRAGICA BELAČ</t>
  </si>
  <si>
    <t>VINOGRADSKA ULICA 1 A, RADOVAN</t>
  </si>
  <si>
    <t>KLINEC ŠTEFICA</t>
  </si>
  <si>
    <t xml:space="preserve">STJEPAN GOLUB </t>
  </si>
  <si>
    <t>Djelatnost pružanja smještaja te pripreme i usluživanja hrane</t>
  </si>
  <si>
    <t>MARGEČAN, Ulica Breznice 3</t>
  </si>
  <si>
    <t>MIRKA MALEZA 37, IVANEC</t>
  </si>
  <si>
    <t>SVETEC MARIJANA</t>
  </si>
  <si>
    <t>EUGENA KUMIČIĆA 8, IVANEC</t>
  </si>
  <si>
    <t>Maja Turčin</t>
  </si>
  <si>
    <t>O9815316219</t>
  </si>
  <si>
    <t>O6697660171</t>
  </si>
  <si>
    <t>damirpiskac71@gmail.com,  damir.piskac@gmail.com</t>
  </si>
  <si>
    <t>idubovecak86@gmail.com</t>
  </si>
  <si>
    <t>Danijel Kolačko i Lidija Martan Kolačko</t>
  </si>
  <si>
    <t>042 747642, 042 747 151</t>
  </si>
  <si>
    <t>Ivanka Geci</t>
  </si>
  <si>
    <t>VLADIMIRA NAZORA 4</t>
  </si>
  <si>
    <t>SLIVAR FRIGO TEHNIKA D.O.O.</t>
  </si>
  <si>
    <t>Proizvodnja rashladne i ventilacijske opreme, osim za kućanstvo</t>
  </si>
  <si>
    <t>VEDRAN SLIVAR</t>
  </si>
  <si>
    <t>info@slivar.hr</t>
  </si>
  <si>
    <t>"IRIS CVJEĆARSKI OBRT"</t>
  </si>
  <si>
    <t>ANICA FEREK</t>
  </si>
  <si>
    <t>ferek.anica@gmail.com</t>
  </si>
  <si>
    <t>"ISKOPI "MS"</t>
  </si>
  <si>
    <t>042 781 037</t>
  </si>
  <si>
    <t>LIPI J.D.O.O. UGOSTITELJSTVO I USLUGE</t>
  </si>
  <si>
    <t>042/782 844             098 910 4234</t>
  </si>
  <si>
    <t>"LJEKARNA FRIŠČIĆ I STRAHIJA"</t>
  </si>
  <si>
    <t>"MALI CAFFE", obrt za ugostiteljstvo</t>
  </si>
  <si>
    <t xml:space="preserve">Djelatnosti pripreme i usluživanja pića </t>
  </si>
  <si>
    <t>MILIJANA POSENJAK</t>
  </si>
  <si>
    <t>VLADIMIRA NAZORA 3, IVANEC</t>
  </si>
  <si>
    <t>mbl-ivanec@hi.t-com.hr; medicinsko-biokemijski-laboratorij@vz.t-com.hr</t>
  </si>
  <si>
    <t>RUDARSKA 2 d</t>
  </si>
  <si>
    <t>blaz.hunjet@gmail.com</t>
  </si>
  <si>
    <t>042 781 828</t>
  </si>
  <si>
    <t>IVICA FRIŠČIĆ</t>
  </si>
  <si>
    <t>"OBRT ZA PROIZVODNJU GRAĐEVINSKE STOLARIJE I ELEMENATA IVICA FRIŠČIĆ"</t>
  </si>
  <si>
    <t>VARAŽDINSKA 4 A, IVANEC</t>
  </si>
  <si>
    <t>"ORDINACIJA OPĆE MEDICINE DR. CAREVIĆ-JUG"</t>
  </si>
  <si>
    <t>CAREVIĆ-JUG DIANA</t>
  </si>
  <si>
    <t>"ORDINACIJA OPĆE MEDICINE DR. ČEHOK-KOVAČEVIĆ"</t>
  </si>
  <si>
    <t>042 759 077</t>
  </si>
  <si>
    <t>RUDOLFA RAJTERA 183</t>
  </si>
  <si>
    <t>goran.kusen@vz.t-com.hr</t>
  </si>
  <si>
    <t>099 433 5785</t>
  </si>
  <si>
    <t>042/ 747 243</t>
  </si>
  <si>
    <t>ZLATKO KAPUSTIĆ</t>
  </si>
  <si>
    <t>put.svile@net.hr</t>
  </si>
  <si>
    <t>BLAŽENKA BENKUS(vlasnica živi u Splitu)</t>
  </si>
  <si>
    <t xml:space="preserve"> "ODVJETNIČKI URED LANA LOPARIĆ GREGUR"</t>
  </si>
  <si>
    <t xml:space="preserve">042 784 233        098 268 924 </t>
  </si>
  <si>
    <t>"STOMATOLOŠKA ORDINACIJA DR. KLAMPFL"</t>
  </si>
  <si>
    <t>slavko.klampfl@vz.t-com.hr</t>
  </si>
  <si>
    <t>042 782 447           099 284 2410</t>
  </si>
  <si>
    <t>info@timnekretnine.hr, tkokotec@gmail.com</t>
  </si>
  <si>
    <t>LUKAČIĆ IVANA</t>
  </si>
  <si>
    <t>MIKAC ANDRIJA</t>
  </si>
  <si>
    <t>"URED OVLAŠTENOG INŽENJERA GEODEZIJE BOJAN ŠKVORC"</t>
  </si>
  <si>
    <t>VIP MEDIA J.D.O.O.</t>
  </si>
  <si>
    <t>glašavanje preko medijaO</t>
  </si>
  <si>
    <t>Stručne, znastvene i tehničke djelatnosti</t>
  </si>
  <si>
    <t>Vladimira Nazora 1, Ivanec</t>
  </si>
  <si>
    <t>marko@vip-media.hr,                             info@vip-media.hr</t>
  </si>
  <si>
    <t>STAŽNJEVEC 82 b</t>
  </si>
  <si>
    <t>ULICA BREZNICE 12, MARGEČAN</t>
  </si>
  <si>
    <t>BOŽENA PAKŠEC</t>
  </si>
  <si>
    <t>AKADEMIKA MIRKA MALEZA 35, IVANEC</t>
  </si>
  <si>
    <t>MAGO PROMET d.o.o.</t>
  </si>
  <si>
    <t>45.19 Trgovina ostalim motornim vozilima</t>
  </si>
  <si>
    <t>Marko Golub</t>
  </si>
  <si>
    <t>Rudolfa Rajtera 2</t>
  </si>
  <si>
    <t>097/729 7334</t>
  </si>
  <si>
    <t>PASSENGER HAM-HAM j.d.o.o.</t>
  </si>
  <si>
    <t>56.10 Djelatnosti restorana i ostalih objekata za pripremu i usluživanje hrane </t>
  </si>
  <si>
    <t>Petar Juričevski</t>
  </si>
  <si>
    <t>Akademika Mirka Maleza 20b</t>
  </si>
  <si>
    <t xml:space="preserve">098/95 97 816 </t>
  </si>
  <si>
    <t>ropejuricevski@gmail.com</t>
  </si>
  <si>
    <t>VENERDI 23 j.d.o.o.</t>
  </si>
  <si>
    <t>56.30 Djelatnosti pripreme i usluživanja pića</t>
  </si>
  <si>
    <t>Marko Petak</t>
  </si>
  <si>
    <t>Akademika Ladislava Šabana 1</t>
  </si>
  <si>
    <t>FORINGA d.o.o.</t>
  </si>
  <si>
    <t>49.41 Cestovni prijevoz robe</t>
  </si>
  <si>
    <t>Branko Bencek</t>
  </si>
  <si>
    <t>Bedenec 278</t>
  </si>
  <si>
    <t xml:space="preserve"> 097/79 52 810</t>
  </si>
  <si>
    <t>95.11 Popravak računala i periferne opreme </t>
  </si>
  <si>
    <t>Trg hrvatskih  Ivanovaca 9</t>
  </si>
  <si>
    <t>TIKA j.d.o.o.</t>
  </si>
  <si>
    <t>47.91 Trgovina na malo preko pošte ili interneta </t>
  </si>
  <si>
    <t>Valentina Kapustić</t>
  </si>
  <si>
    <t>Ivana Gundulića 11</t>
  </si>
  <si>
    <t xml:space="preserve">099/41 49 17 </t>
  </si>
  <si>
    <t>NAMJEŠTAJ RUDY d.o.o.</t>
  </si>
  <si>
    <t>31.02 Proizvodnja kuhinjskog namještaja</t>
  </si>
  <si>
    <t>Rudolf Lančić</t>
  </si>
  <si>
    <t>Bistrica 58</t>
  </si>
  <si>
    <t>099/68 74 97</t>
  </si>
  <si>
    <t>namjestaj.rudy@gmail.com</t>
  </si>
  <si>
    <t>SVEBOR j.d.o.o.</t>
  </si>
  <si>
    <t>55.20 Odmarališta i slični objekti za kraći odmor</t>
  </si>
  <si>
    <t>Narcisa Pavlek</t>
  </si>
  <si>
    <t>Trg hrvatskih  Ivanovaca 1</t>
  </si>
  <si>
    <t>CHM d.o.o.</t>
  </si>
  <si>
    <t>Prerađivačka djelatnost</t>
  </si>
  <si>
    <t xml:space="preserve">25.62 Strojna obrada metala </t>
  </si>
  <si>
    <t>Franislav Cavar</t>
  </si>
  <si>
    <t>Kaniža 65</t>
  </si>
  <si>
    <t>Kaniža</t>
  </si>
  <si>
    <t>BLIC AKTIV service, software, support j.d.o.o.</t>
  </si>
  <si>
    <t xml:space="preserve">33.12 Popravak strojeva </t>
  </si>
  <si>
    <t>Stjepan Mavrek</t>
  </si>
  <si>
    <t>Zagorska 18</t>
  </si>
  <si>
    <t xml:space="preserve"> 098/99 60 727  </t>
  </si>
  <si>
    <t>info@blic-aktiv.hr</t>
  </si>
  <si>
    <t>095/ 373 1140</t>
  </si>
  <si>
    <t>092/ 172 4882</t>
  </si>
  <si>
    <t>042 781786 /           098 379 505</t>
  </si>
  <si>
    <t>93.13 Fitnes centri</t>
  </si>
  <si>
    <t>Antuna Mihanovića 2a</t>
  </si>
  <si>
    <t>96.02 Frizerski saloni i saloni za uljepšavanje </t>
  </si>
  <si>
    <t>Iva Uršulin</t>
  </si>
  <si>
    <t>Akademika Mirka Maleza 59</t>
  </si>
  <si>
    <t xml:space="preserve"> Stručne, znanstvene i tehničke djelatnosti</t>
  </si>
  <si>
    <t>74.10 Specijalizirane dizajnerske djelatnosti</t>
  </si>
  <si>
    <t xml:space="preserve">96.02 Frizerski saloni i saloni za uljepšavanje </t>
  </si>
  <si>
    <t xml:space="preserve">43.34 Soboslikarski i staklarski radovi </t>
  </si>
  <si>
    <t>Nikola Mudri</t>
  </si>
  <si>
    <t>Prigorec 56</t>
  </si>
  <si>
    <t>Prigorec</t>
  </si>
  <si>
    <t>43.22 Uvođenje instalacija vodovoda, kanalizacije i plina i instalacija za grijanje i klimatizaciju</t>
  </si>
  <si>
    <t>Ivan Očurščak</t>
  </si>
  <si>
    <t>Ivanečki Vrhovec 1</t>
  </si>
  <si>
    <t>Ivanečki Vrhovec</t>
  </si>
  <si>
    <t>ivan.ocurscak2208@gmail.com</t>
  </si>
  <si>
    <t xml:space="preserve">86.90 Ostale djelatnosti zdravstvene zaštite </t>
  </si>
  <si>
    <t>Goran Hudoletnjak</t>
  </si>
  <si>
    <t>Salinovec 1</t>
  </si>
  <si>
    <t>Salinovec</t>
  </si>
  <si>
    <t>masterkiropraktik.wien@gmail.com</t>
  </si>
  <si>
    <t xml:space="preserve">73.11 Agencije za promidžbu (reklamu i propagandu) </t>
  </si>
  <si>
    <t>Domagoj Sever</t>
  </si>
  <si>
    <t>dsevervz@gmail.com</t>
  </si>
  <si>
    <t>Blaženka Hunjet</t>
  </si>
  <si>
    <t>Akademika Mirka Maleza 9</t>
  </si>
  <si>
    <t>Marija Denac</t>
  </si>
  <si>
    <t>Trg hrvatskih  Ivanovaca 3</t>
  </si>
  <si>
    <t>43.39 Ostali završni građevinski radovi</t>
  </si>
  <si>
    <t>Marko Maloić</t>
  </si>
  <si>
    <t>Rudolfa Rajtera 44</t>
  </si>
  <si>
    <t>43.33 Postavljanje podnih i zidnih obloga</t>
  </si>
  <si>
    <t>Mladen Kučej</t>
  </si>
  <si>
    <t>Vladimira Nazora 42</t>
  </si>
  <si>
    <t xml:space="preserve">43.32 Ugradnja stolarije </t>
  </si>
  <si>
    <t>Karlo Levanić</t>
  </si>
  <si>
    <t>Ulica Zeleni Dol 4</t>
  </si>
  <si>
    <t>karlo.levanic@gmail.com</t>
  </si>
  <si>
    <t>mladen.kucej@gmail.com,              info@mmk-keramik.hr</t>
  </si>
  <si>
    <t>023gym@gmail.com</t>
  </si>
  <si>
    <t>098 193 6075</t>
  </si>
  <si>
    <t>095 915 2772</t>
  </si>
  <si>
    <t xml:space="preserve"> 091 721 6449</t>
  </si>
  <si>
    <t>O3710921437</t>
  </si>
  <si>
    <t>Building d.o.o.</t>
  </si>
  <si>
    <t>Stručne, znanstvene i tehničke djelatnosti</t>
  </si>
  <si>
    <t>71.12 Inženjerstvo i s njim povezano tehničko savjetovanje</t>
  </si>
  <si>
    <t>Jerko Bošković</t>
  </si>
  <si>
    <t>Dr. Đure Arnolda 8, 42240 Ivanec</t>
  </si>
  <si>
    <t>095 488 0701</t>
  </si>
  <si>
    <t>Decora d.o.o.</t>
  </si>
  <si>
    <t>Prerađivačka industrija</t>
  </si>
  <si>
    <t>Djelatnost: 16.21 Proizvodnja furnira i ostalih ploča od drva</t>
  </si>
  <si>
    <t>Martina Jerešić</t>
  </si>
  <si>
    <t>NORGEL STORITVE j.d.o.o.</t>
  </si>
  <si>
    <t>Građevinarstvo</t>
  </si>
  <si>
    <t>43.21 Elektroinstalacijski radovi</t>
  </si>
  <si>
    <t>Janez Kodrič</t>
  </si>
  <si>
    <t>Stjepana Vukovića 35, 42240 Ivanec</t>
  </si>
  <si>
    <t>FIA-VIP d.o.o.</t>
  </si>
  <si>
    <t>41.20 Gradnja stambenih i nestambenih zgrada</t>
  </si>
  <si>
    <t>Vlado Martić -direktor      Filip Martić - prokurist</t>
  </si>
  <si>
    <t xml:space="preserve">Vladimira Nazora 42b, 42240 Ivanec </t>
  </si>
  <si>
    <t xml:space="preserve">Canjuga d.o.o. </t>
  </si>
  <si>
    <t>28.25 Proizvodnja rashladne i ventilacijske opreme, osim za kućanstvo</t>
  </si>
  <si>
    <t>Ivica Canjuga - direktor Vesna Canjuga - prokuristica</t>
  </si>
  <si>
    <t>Jerovec 222, 42240 Ivanec</t>
  </si>
  <si>
    <t>Kuštelega d.o.o.</t>
  </si>
  <si>
    <t xml:space="preserve">32.50 Proizvodnja medicinskih i stomatoloških instrumenata i pribora </t>
  </si>
  <si>
    <t>Robert Kuštelega</t>
  </si>
  <si>
    <t>Akademika Mirka Maleza 3, 42240 Ivanec</t>
  </si>
  <si>
    <t xml:space="preserve">098/20 56 71 </t>
  </si>
  <si>
    <t>kustelega@gmail.com</t>
  </si>
  <si>
    <t> 098/174 669</t>
  </si>
  <si>
    <t>042 557 568             099 393 6858</t>
  </si>
  <si>
    <t>042 659 035              042 659 036</t>
  </si>
  <si>
    <t xml:space="preserve">042 494637              098 168 6736
</t>
  </si>
  <si>
    <t>042 659 680             042 659 682</t>
  </si>
  <si>
    <t>042 351275              042 351276              091 221 6779</t>
  </si>
  <si>
    <t xml:space="preserve">042 781616               091 604 6628 </t>
  </si>
  <si>
    <t>042 770163              042 770 160             098 9334178</t>
  </si>
  <si>
    <t>097/637 327</t>
  </si>
  <si>
    <t xml:space="preserve"> 099/85 18 841 </t>
  </si>
  <si>
    <t>info.fiavip@gmail.com</t>
  </si>
  <si>
    <t xml:space="preserve"> 042/391 202 </t>
  </si>
  <si>
    <t>Ostale uslužne djelatnosti</t>
  </si>
  <si>
    <t xml:space="preserve"> 96.02 Frizerski saloni i saloni za uljepšavanje</t>
  </si>
  <si>
    <t>Andreja Čiček Lepoglavec</t>
  </si>
  <si>
    <t>Salinovec 8, 42240 Ivanec</t>
  </si>
  <si>
    <t xml:space="preserve">ciceklepoglavecandreja@gmail.com </t>
  </si>
  <si>
    <t>43.31 Fasadni i štukaturski radovi</t>
  </si>
  <si>
    <t>Nikola Grabar</t>
  </si>
  <si>
    <t>Lančić 71, 42240 Ivanec</t>
  </si>
  <si>
    <t>Lančić</t>
  </si>
  <si>
    <t>43.12 Pripremni radovi na gradilištu</t>
  </si>
  <si>
    <t>O6582037905</t>
  </si>
  <si>
    <t>96.02 Frizerski saloni i saloni za uljepšavanje</t>
  </si>
  <si>
    <t>Trg hrvatskih ivanovaca 3, 42240 Ivanec</t>
  </si>
  <si>
    <t>O1337676520</t>
  </si>
  <si>
    <t>Trgovina na veliko i na malo; popravak motornih vozila i motocikala</t>
  </si>
  <si>
    <t>47.71 Trgovina na malo odjećom u specijaliziranim prodavaonicama</t>
  </si>
  <si>
    <t>Trg hrvatskih ivanovaca 1, 42240 Ivanec</t>
  </si>
  <si>
    <t xml:space="preserve">app1@net.hr </t>
  </si>
  <si>
    <t>Djelatnosti zdravstvene zaštite i socijalne skrbi</t>
  </si>
  <si>
    <t>86.90 Ostale djelatnosti zdravstvene zaštite</t>
  </si>
  <si>
    <t>Valerija Hranić</t>
  </si>
  <si>
    <t>Trg hrvatskih  Ivanovaca 9, 42240 Ivanec</t>
  </si>
  <si>
    <t xml:space="preserve">hranicvalerija@gmail.com </t>
  </si>
  <si>
    <t>Prijevoz i skladištenje</t>
  </si>
  <si>
    <t>Zvonko Kušen</t>
  </si>
  <si>
    <t>Franje Pusta 13, 42240 Ivanec</t>
  </si>
  <si>
    <t>091 555 2962</t>
  </si>
  <si>
    <t>"BARICA"</t>
  </si>
  <si>
    <t>"BEAUTY DM"</t>
  </si>
  <si>
    <t>"BELLISSIMO", trgovački obrt, vl. Vlado Kušenić</t>
  </si>
  <si>
    <t>"AUTO CENTAR ŠIMEK", OBRT ZA VULKANIZACIJU</t>
  </si>
  <si>
    <t>"CROATIAN NOMAD"</t>
  </si>
  <si>
    <t xml:space="preserve">"ELEKTRO GOLUB", uslužne i komunalne djelatnosti </t>
  </si>
  <si>
    <t>"EXKLUSIVE INTERIJERI"</t>
  </si>
  <si>
    <t>"FRIZERSKI STUDIO V.A.L", obrt za frizerske usluge, vl. Andreja Čiček Lepoglavec</t>
  </si>
  <si>
    <t>"IRA", obrt za frizerske usluge, vl. Irena Medved</t>
  </si>
  <si>
    <t>"KU-KRA", obrt za cestovni prijevoz robe, vl. Zvonko Kušen</t>
  </si>
  <si>
    <t>"MMK KERAMIK"</t>
  </si>
  <si>
    <t>"MM-PROJEKT"</t>
  </si>
  <si>
    <t>"MUDRI"</t>
  </si>
  <si>
    <t>"NIKŠA GRADNJA", obrt za graditeljstvo, vl. Nikola Grabar</t>
  </si>
  <si>
    <t>"PILANA IVAN BANFIĆ"</t>
  </si>
  <si>
    <t>"Uslužni obrt GYM 23"</t>
  </si>
  <si>
    <t>"VAL", obrt za logopedske usluge, vl. Valerija Hranić, Ivanec</t>
  </si>
  <si>
    <t>WOOD STOCK d.o.o.</t>
  </si>
  <si>
    <t>Trg hrvatskih  Ivanovaca 10</t>
  </si>
  <si>
    <t>"ZALOGAJNICA IVANČICA", obrt za ugostiteljstvo, vl. Dejan Levačić</t>
  </si>
  <si>
    <t>DEJAN LEVAČIĆ</t>
  </si>
  <si>
    <t>PRIGOREC 145</t>
  </si>
  <si>
    <t>KAG-GRUPA j.d.o.o</t>
  </si>
  <si>
    <t>Ribić breg 23e</t>
  </si>
  <si>
    <t>SANKOVIĆ PROJEKT j.d.o.o.</t>
  </si>
  <si>
    <t>Vitešinec 20g</t>
  </si>
  <si>
    <t>ivica.mudri1@gmail.com</t>
  </si>
  <si>
    <t>091 728 5052</t>
  </si>
  <si>
    <t>JOSIP SEVER</t>
  </si>
  <si>
    <t>VUGLOVEC 35</t>
  </si>
  <si>
    <t>Trg hrvatskih ivanovaca 9, 42240 Ivanec</t>
  </si>
  <si>
    <t>CC PRODUCTION d.o.o.</t>
  </si>
  <si>
    <t>14.13 Proizvodnja ostale vanjske odjeće</t>
  </si>
  <si>
    <t>Klara Cadieux</t>
  </si>
  <si>
    <t>Ivanečko naselje 3a, 42240 Ivanec</t>
  </si>
  <si>
    <t>Ivanečko naselje</t>
  </si>
  <si>
    <t>SOLIDA KRIŽEVCI d.o.o.</t>
  </si>
  <si>
    <t>Poslovanje nekretninama</t>
  </si>
  <si>
    <t>68.20 Iznajmljivanje i upravljanje vlastitim nekretninama ili nekretninama uzetim u zakup</t>
  </si>
  <si>
    <t>Trg hrvatskih ivanovaca 9a, 42240 Ivanec</t>
  </si>
  <si>
    <t>SKYLAND j.d.o.o.</t>
  </si>
  <si>
    <t>47.91 Trgovina na malo preko pošte ili interneta</t>
  </si>
  <si>
    <t>Vili Martinčević</t>
  </si>
  <si>
    <t>Ivana Gorana Kovačića 7, 42240 Ivanec</t>
  </si>
  <si>
    <t>BAU-ART d.o.o.</t>
  </si>
  <si>
    <t>Željko Solina</t>
  </si>
  <si>
    <t>Kaniža 27a, 42240 Ivanec</t>
  </si>
  <si>
    <t>Djelatnosti pružanja smještaja te pripreme i usluživanja hrane</t>
  </si>
  <si>
    <t>OČNI CENTAR d.o.o.</t>
  </si>
  <si>
    <t xml:space="preserve">47.78 Ostala trgovina na malo novom robom u specijaliziranim prodavaonicama </t>
  </si>
  <si>
    <t>Mario Štefanek, Renata Bujanić, Natalija Maček</t>
  </si>
  <si>
    <t>IVANEC-TRANS j.d.o.o.</t>
  </si>
  <si>
    <t>Andrija Županić</t>
  </si>
  <si>
    <t>Matije Gupca 2a, 42240 Ivanec</t>
  </si>
  <si>
    <t>Conexin d.o.o.</t>
  </si>
  <si>
    <t>68.10 Kupnja i prodaja vlastitih nekretnina</t>
  </si>
  <si>
    <t>Ivica Jagetić</t>
  </si>
  <si>
    <t>66.12 Djelatnosti posredovanja u poslovanju vrijednosnim papirima i robnim ugovorima</t>
  </si>
  <si>
    <t>Martina Ipša</t>
  </si>
  <si>
    <t>O3270954658</t>
  </si>
  <si>
    <t>HAPPY KIDS d.o.o.</t>
  </si>
  <si>
    <t>47.19 Ostala trgovina na malo u nespecijaliziranim prodavaonicama</t>
  </si>
  <si>
    <t>Maja Pintarić</t>
  </si>
  <si>
    <t>Akademika Mirka Maleza 39, 42240 Ivanec</t>
  </si>
  <si>
    <t>O3749684739</t>
  </si>
  <si>
    <t>LATERIS KONSTRUKCIJE j.d.o.o.</t>
  </si>
  <si>
    <t>Dino Geček</t>
  </si>
  <si>
    <t>Kaniža 41, 42240 Ivanec</t>
  </si>
  <si>
    <t>Ramadan j.d.o.o.</t>
  </si>
  <si>
    <t xml:space="preserve"> Trgovina na veliko i na malo; popravak motornih vozila i motocikala</t>
  </si>
  <si>
    <t>46.19 Posredovanje u trgovini raznovrsnim proizvodima</t>
  </si>
  <si>
    <t>Yasmin Ramadan</t>
  </si>
  <si>
    <t>Ivana Gundulića 10a, 42240 Ivanec</t>
  </si>
  <si>
    <t>MT PHOTOGRAPHY d.o.o.</t>
  </si>
  <si>
    <t>74.20 Fotografske djelatnosti</t>
  </si>
  <si>
    <t>Marko Tušek</t>
  </si>
  <si>
    <t>Akademika Mirka Maleza 35, 42240 Ivanec</t>
  </si>
  <si>
    <t>098-478-900</t>
  </si>
  <si>
    <t>bauart.hr@gmail.com</t>
  </si>
  <si>
    <t>042 505 404</t>
  </si>
  <si>
    <t>042 302 048             099 616 3745</t>
  </si>
  <si>
    <t>info@conexin.hr</t>
  </si>
  <si>
    <t>MJENJAČNICA SOLIDA d.o.o.</t>
  </si>
  <si>
    <t>042 770 777</t>
  </si>
  <si>
    <t>091 5328 201</t>
  </si>
  <si>
    <t>info@happy-kids.hr</t>
  </si>
  <si>
    <t>levacicdejan@gmail.com</t>
  </si>
  <si>
    <t>96.04 Djelatnosti za njegu i održavanje tijela</t>
  </si>
  <si>
    <t>Petar Putar</t>
  </si>
  <si>
    <t>Kaniža 57, 42240 Ivanec</t>
  </si>
  <si>
    <t>96.09 Ostale osobne uslužne djelatnosti, d. n.</t>
  </si>
  <si>
    <t>Mario Sever</t>
  </si>
  <si>
    <t>Ivančica Rešetar</t>
  </si>
  <si>
    <t>Akademika Mirka Maleza 14, 42240 Ivanec</t>
  </si>
  <si>
    <t>OOO84343788</t>
  </si>
  <si>
    <t>45.20 Održavanje i popravak motornih vozila</t>
  </si>
  <si>
    <t>Danijel Slivar</t>
  </si>
  <si>
    <t>Vuglovec 35a, 42240 Ivanec</t>
  </si>
  <si>
    <t>Vuglovec</t>
  </si>
  <si>
    <t>O9868830700</t>
  </si>
  <si>
    <t>Mario Darabuš</t>
  </si>
  <si>
    <t>Ivanečko naselje 16, 42240 Ivanec</t>
  </si>
  <si>
    <t>099 627 7243</t>
  </si>
  <si>
    <t>petar@lollapalooza-massage.hr</t>
  </si>
  <si>
    <t>098 494 448</t>
  </si>
  <si>
    <t>099 757 2143</t>
  </si>
  <si>
    <t>IZLETIŠTE JELENICE j.d.o.o.</t>
  </si>
  <si>
    <t>56.10 Djelatnosti restorana i ostalih objekata za pripremu i usluživanje hrane</t>
  </si>
  <si>
    <t>Irena Geci</t>
  </si>
  <si>
    <t>Gečkovec 37</t>
  </si>
  <si>
    <t>Gečkovec</t>
  </si>
  <si>
    <t>SOLAR TIM d.o.o.</t>
  </si>
  <si>
    <t>43.21 Elektroinstalacijski radovi </t>
  </si>
  <si>
    <t>Trg hrvatskih  Ivanovaca 9a</t>
  </si>
  <si>
    <t>MODA MILANO j.d.o.o.</t>
  </si>
  <si>
    <t>TONKA d.o.o.</t>
  </si>
  <si>
    <t>Antonija Martinković</t>
  </si>
  <si>
    <t>Akademika Mirka Maleza 18</t>
  </si>
  <si>
    <t>Geenea d.o.o.</t>
  </si>
  <si>
    <t>Silvija Željezić</t>
  </si>
  <si>
    <t>GRADITELJSTVO 3T d.o.o.</t>
  </si>
  <si>
    <t>Zlatko Bregović</t>
  </si>
  <si>
    <t>Kaniža 7b</t>
  </si>
  <si>
    <t>TRGORA j.d.o.o.</t>
  </si>
  <si>
    <t xml:space="preserve"> 46.19 Posredovanje u trgovini raznovrsnim proizvodima</t>
  </si>
  <si>
    <t>Edo Rajh</t>
  </si>
  <si>
    <t>Ivana Gundulića 2a</t>
  </si>
  <si>
    <t>DRIMYS CAR DETAILING j.d.o.o.</t>
  </si>
  <si>
    <t xml:space="preserve">45.20 Održavanje i popravak motornih vozila </t>
  </si>
  <si>
    <t>Jurica Juren i Ivana Kosec</t>
  </si>
  <si>
    <t>Varaždinska 44</t>
  </si>
  <si>
    <t>SIBO d.o.o.</t>
  </si>
  <si>
    <t>Silvo Valcl</t>
  </si>
  <si>
    <t>Ivanečko naselje 14</t>
  </si>
  <si>
    <t>BACARO j.d.o.o.</t>
  </si>
  <si>
    <t>Kristina Geci Smoljo</t>
  </si>
  <si>
    <t>Gospodarska ulica 2</t>
  </si>
  <si>
    <t>HIPOS j.d.o.o.</t>
  </si>
  <si>
    <t>70.22 Savjetovanje u vezi s poslovanjem i ostalim upravljanjem</t>
  </si>
  <si>
    <t>KROVIŠTE KM j.d.o.o.</t>
  </si>
  <si>
    <t>43.91 Radovi na krovištu</t>
  </si>
  <si>
    <t>Mihael Kapustić</t>
  </si>
  <si>
    <t>Jerovec 194</t>
  </si>
  <si>
    <t xml:space="preserve">099/59 12 895 </t>
  </si>
  <si>
    <t>098 970 5040</t>
  </si>
  <si>
    <t xml:space="preserve">Djelatnosti restorana i ostalih objekata za pripremu i usluživanje hrane </t>
  </si>
  <si>
    <t>Soboslikarski i staklarski radovi</t>
  </si>
  <si>
    <t>098 184 9851</t>
  </si>
  <si>
    <t>silvija.geenea@gmail.com</t>
  </si>
  <si>
    <t xml:space="preserve"> 45.20 Održavanje i popravak motornih vozila </t>
  </si>
  <si>
    <t>Dubravko Šoštar</t>
  </si>
  <si>
    <t>Matije Gupca 9b</t>
  </si>
  <si>
    <t>Ljiljana Mioković</t>
  </si>
  <si>
    <t>Vladimira Nazora 42a</t>
  </si>
  <si>
    <t>Daria Hruškar</t>
  </si>
  <si>
    <t>"SEVER INTERIJERI", obrt za soboslikarske radove, vl. Josip Sever</t>
  </si>
  <si>
    <t>"LOLLAPALOOZA", obrt za masažu, vl. Petar Putar</t>
  </si>
  <si>
    <t>"INK 66", obrt za tetoviranje, vl. Mario Sever</t>
  </si>
  <si>
    <t>"IVANČICA", obrt za frizerske usluge, vl. Ivančica Rešetar</t>
  </si>
  <si>
    <t>"GLOSS BOSS", obrt za poliranje i čišćenje vozila, vl. Danijel Slivar</t>
  </si>
  <si>
    <t>"ODP", obrt za ogrjevno drvo i prijevoz, vl. Mario Darabuš</t>
  </si>
  <si>
    <t>"DŠ", obrt za vulkanizaciju</t>
  </si>
  <si>
    <t>"BEAUTY BAR"</t>
  </si>
  <si>
    <t>"FRISKO", obrt za uređivanje i njegu pasa</t>
  </si>
  <si>
    <t>ljiljana.miokovic@gmail.com</t>
  </si>
  <si>
    <t>098 951 1205</t>
  </si>
  <si>
    <t>095 392 2209</t>
  </si>
  <si>
    <t>beautybarbydaria@gmail.com</t>
  </si>
  <si>
    <t>Ivica Mudri</t>
  </si>
  <si>
    <t>Krunoslav Čiček-Surjaček</t>
  </si>
  <si>
    <t>Željko Sanković</t>
  </si>
  <si>
    <t>25.62 Strojna obrada metala</t>
  </si>
  <si>
    <t>Siniša Pichler</t>
  </si>
  <si>
    <t>Ivana Gundulića 17</t>
  </si>
  <si>
    <t>091 601 4751</t>
  </si>
  <si>
    <t>smetal018@gmail.com</t>
  </si>
  <si>
    <t>SAVARA J.D.O.O.</t>
  </si>
  <si>
    <t>Trgovina na veliko žitaricama, sirovim duhanom, sjemenjem i stočnom hranom</t>
  </si>
  <si>
    <t>Dunja Risek</t>
  </si>
  <si>
    <t>Dr. Đure Arnolda 8</t>
  </si>
  <si>
    <t>GEORGE IVANEC j.d.o.o.</t>
  </si>
  <si>
    <t xml:space="preserve">56.30 Djelatnosti pripreme i usluživanja pića </t>
  </si>
  <si>
    <t>Akademika Mirka Maleza 20 b</t>
  </si>
  <si>
    <t>042 350 875</t>
  </si>
  <si>
    <t>PASSENGER GRUPA j.d.o.o.</t>
  </si>
  <si>
    <t>"PICHLER-CNC OBRADA METALA", obrt za strojnu obradu materijala, vl. Siniša Pichler</t>
  </si>
  <si>
    <t>"L-INFO", obrt za usluge poslovnog savjetovanja, vl. Ivana Lazar</t>
  </si>
  <si>
    <t xml:space="preserve"> 70.22 Savjetovanje u vezi s poslovanjem i ostalim upravljanjem</t>
  </si>
  <si>
    <t>Ivana Lazar</t>
  </si>
  <si>
    <t>Salinovec 23</t>
  </si>
  <si>
    <t>ivanalazar37@gmail.com</t>
  </si>
  <si>
    <t>MIRO-TECHNIK J.D.O.O.</t>
  </si>
  <si>
    <t>Miroslav Milec</t>
  </si>
  <si>
    <t>Vuglovec 3 d</t>
  </si>
  <si>
    <t>Preprađivačka djelatnost</t>
  </si>
  <si>
    <t>"PILANA-KUŠEN" obrt za preradu drva vl. Goran Kušen</t>
  </si>
  <si>
    <t>"TRANSPORT EXPRESS GECI", obrt za prijevoz, vl. Nikola Geci</t>
  </si>
  <si>
    <t xml:space="preserve">49.41 Cestovni prijevoz robe </t>
  </si>
  <si>
    <t>NIKOLA GECI </t>
  </si>
  <si>
    <t>Vatroslava Jagića 3</t>
  </si>
  <si>
    <t>nikolageci@gmail.com, teg@teg.hr</t>
  </si>
  <si>
    <t xml:space="preserve"> 092 205 9615</t>
  </si>
  <si>
    <t>SOS BUS d.o.o.</t>
  </si>
  <si>
    <t>o7110187813</t>
  </si>
  <si>
    <t xml:space="preserve">49.39 Ostali kopneni prijevoz putnika, d. n. </t>
  </si>
  <si>
    <t>Velimir Zagorščak</t>
  </si>
  <si>
    <t>Ivanečki Vrhovec 37 a</t>
  </si>
  <si>
    <t>"VD", obrt za trgovinu i usluge, vl. Darko Vincetić</t>
  </si>
  <si>
    <t>Darko Vincetić</t>
  </si>
  <si>
    <t>Prigorec 69 d</t>
  </si>
  <si>
    <t>LUKAVEČKI J.D.O.O.</t>
  </si>
  <si>
    <t>Vladimir Lukavečki</t>
  </si>
  <si>
    <t>Lukavec 18</t>
  </si>
  <si>
    <t>"BRAVARIJA KOLAREK", OBRT ZA BRAVARSKE USLUGE, VL. TOMISLAV KOLAREK</t>
  </si>
  <si>
    <t>25.11 Proizvodnja metalnih konstrukcija i njihovih dijelova</t>
  </si>
  <si>
    <t>Tomislav Kolarek</t>
  </si>
  <si>
    <t>Vinogradska 1, Tužno</t>
  </si>
  <si>
    <t>Tužno</t>
  </si>
  <si>
    <t>tomislavkolarek@gmail.com</t>
  </si>
  <si>
    <t>Velimir Hruškar</t>
  </si>
  <si>
    <t>Gačice 149</t>
  </si>
  <si>
    <t>vhruskar11@gmail.com</t>
  </si>
  <si>
    <t>"W.P.M. cut", obrt za lasersko graviranje i rezanje, vl. Velimir Hruškar</t>
  </si>
  <si>
    <t>"HV GRAVIRANJE", obrt za lasersko graviranje, vl. Vladimir Habunek</t>
  </si>
  <si>
    <t>90.03 Umjetničko stvaralaštvo</t>
  </si>
  <si>
    <t>Umjetnost, zabava i rekreacija</t>
  </si>
  <si>
    <t>Vladimir Habunek</t>
  </si>
  <si>
    <t>Lovrečan 62</t>
  </si>
  <si>
    <t>nije započelo obavljanje obrta(16.7.2019. registriran)</t>
  </si>
  <si>
    <t>"BIBI", obrt za proizvodnju ostalih proizvoda od drva, vl. Biserko Vidaček</t>
  </si>
  <si>
    <t>16.29 Proizvodnja ostalih proizvoda od drva, proizvoda od pluta, slame i pletarskih materijala</t>
  </si>
  <si>
    <t>Biserko Vidaček</t>
  </si>
  <si>
    <t>Ulica Kralja Zvonimira 3, Seljanec</t>
  </si>
  <si>
    <t>biserkovidacek@gmail.com</t>
  </si>
  <si>
    <t>ELMOK-ELEKTROMOTORSKE KOMPONENTE D.O.O.</t>
  </si>
  <si>
    <t>ISKOP I PRIJEVOZ - DADO J.D.O.O.</t>
  </si>
  <si>
    <t>Dalibor Hruškar</t>
  </si>
  <si>
    <t>Gačice 150</t>
  </si>
  <si>
    <t>091 798 5532</t>
  </si>
  <si>
    <t>BIPA D.O.O.</t>
  </si>
  <si>
    <t>Varaždinska 39, 42240 Ivanec</t>
  </si>
  <si>
    <t>DIONA D.O.O. podružnica</t>
  </si>
  <si>
    <t>099 737 8971</t>
  </si>
  <si>
    <t>drimys9@gmail.com</t>
  </si>
  <si>
    <t>099 239 5686</t>
  </si>
  <si>
    <t>042 759 070             098 406 100</t>
  </si>
  <si>
    <t>HELCOM - TRADE D.O.O.</t>
  </si>
  <si>
    <t>Gospodarska 40  (poslovnica R.Rajtera 4 Ivanec)</t>
  </si>
  <si>
    <t>099 691 9130</t>
  </si>
  <si>
    <t>jedinstvo.dd@vz.t-com.hr</t>
  </si>
  <si>
    <t>JEDINSTVO LAMELE D.O.O.</t>
  </si>
  <si>
    <t xml:space="preserve">JEDINSTVO STROJNA OBRADA D.O.O. </t>
  </si>
  <si>
    <t>KIK TEXTILIEN UND NON-FOOD D.O.O.</t>
  </si>
  <si>
    <t>KLASJE D.O.O.</t>
  </si>
  <si>
    <t>KTV NET D.O.O.</t>
  </si>
  <si>
    <t>MAGRO D.O.O.</t>
  </si>
  <si>
    <t>MC IVEK D.O.O.</t>
  </si>
  <si>
    <t>091 288 1110</t>
  </si>
  <si>
    <t>mtphotography2017@gmail.com</t>
  </si>
  <si>
    <t xml:space="preserve">OFFERTISSIMA D.O.O. </t>
  </si>
  <si>
    <t>PERUTNINA PTUJ- PIPO D.O.O.</t>
  </si>
  <si>
    <t>"AUTOELEKTRIKA KOLAR", obrt za održavanje i popravak motornih vozila, vl. Martin Kolar</t>
  </si>
  <si>
    <t xml:space="preserve"> 45.20 Održavanje i popravak motornih vozila</t>
  </si>
  <si>
    <t>Martin Kolar</t>
  </si>
  <si>
    <t>Vladimira Nazora 27, IVANEC</t>
  </si>
  <si>
    <t>"BEAUTY ZONA", obrt za uljepšavanje i njegu, vl. Janja Rajh</t>
  </si>
  <si>
    <t>Janja Rajh</t>
  </si>
  <si>
    <t>Ivana Gundulića 2 a, IVANEC</t>
  </si>
  <si>
    <t>"TDM", obrt za usluge, vl. Darko Molnar</t>
  </si>
  <si>
    <t>90.02 Pomoćne djelatnosti u izvođačkoj umjetnosti</t>
  </si>
  <si>
    <t>Darko Molnar</t>
  </si>
  <si>
    <t xml:space="preserve"> Ulica Blaženog Alojzija Stepinca 9, Ivanec</t>
  </si>
  <si>
    <t>098/956-4669</t>
  </si>
  <si>
    <t>"HACIENDA CENTAR", obrt za iznajmljivanje i davanje u zakup sportske opreme, vl. Vilim Poljak</t>
  </si>
  <si>
    <t>Škriljevec</t>
  </si>
  <si>
    <t>Škriljevec 79 (42242 Škriljevec - Ivanec)</t>
  </si>
  <si>
    <t>Vilim Poljak</t>
  </si>
  <si>
    <t>77.21 Iznajmljivanje i davanje u zakup (lea­sing) opreme za rekreaciju i sport</t>
  </si>
  <si>
    <t>Administrativne i pomoćne uslužne djelatnosti</t>
  </si>
  <si>
    <t>HD MONT D.O.O.</t>
  </si>
  <si>
    <t>33.20 Instaliranje industrijskih strojeva i opreme</t>
  </si>
  <si>
    <t>Davor Hosni, Nevenka Hosni</t>
  </si>
  <si>
    <t>Vinogradska 2 b, Tužno</t>
  </si>
  <si>
    <t>FESTORE D.O.O.</t>
  </si>
  <si>
    <t>Stjepan Piskač</t>
  </si>
  <si>
    <t>Gačice 28 (42242)</t>
  </si>
  <si>
    <t>Gačice(Ivanec)</t>
  </si>
  <si>
    <t>ROKO MONT J.D.O.O.</t>
  </si>
  <si>
    <t xml:space="preserve"> Građevinarstvo</t>
  </si>
  <si>
    <t>Žarko Hrkač</t>
  </si>
  <si>
    <t> Lančić 36</t>
  </si>
  <si>
    <t xml:space="preserve">099/500 5369 </t>
  </si>
  <si>
    <t>LG GUŽVINEC D.O.O.</t>
  </si>
  <si>
    <t xml:space="preserve">43.99 Ostale specijalizirane građevinske djelatnosti, d. n. </t>
  </si>
  <si>
    <t>Kristijan Gužvinec</t>
  </si>
  <si>
    <t>Gačice 32 (42242)</t>
  </si>
  <si>
    <t>DANO j.d.o.o.</t>
  </si>
  <si>
    <t>Danijel Brežnjak</t>
  </si>
  <si>
    <t>099/667 5738</t>
  </si>
  <si>
    <t>Željeznica 12 (42242)</t>
  </si>
  <si>
    <t>Željeznica (Ivanec)</t>
  </si>
  <si>
    <t>"CODINO", obrt za računalno programiranje, vl. Dino Krtanjek</t>
  </si>
  <si>
    <t>Informacije i komunikacije</t>
  </si>
  <si>
    <t>62.01 Računalno programiranje</t>
  </si>
  <si>
    <t>Dino Krtnjek</t>
  </si>
  <si>
    <t>Bedenec 20, Ivanec</t>
  </si>
  <si>
    <t>SOLIDA KONJŠČINA D.O.O.</t>
  </si>
  <si>
    <t>Opskrba električnom energijom, plinom, parom i klimatizacija</t>
  </si>
  <si>
    <t>Trg hrvatskih Ivanovaca 9 a</t>
  </si>
  <si>
    <t>35.11 Proizvodnja električne energije</t>
  </si>
  <si>
    <t>SOLIDA CERJE D.O.O.</t>
  </si>
  <si>
    <t>o1265763988</t>
  </si>
  <si>
    <t>SOLIDA IVANEC D.O.O.</t>
  </si>
  <si>
    <t>042/784 593</t>
  </si>
  <si>
    <t>SOLIDA LOVREČAN D.O.O.</t>
  </si>
  <si>
    <t>VD-VARGA J.D.O.O.</t>
  </si>
  <si>
    <t xml:space="preserve"> Ivanečki Vrhovec 60</t>
  </si>
  <si>
    <t>Denis Varga</t>
  </si>
  <si>
    <t>095/391 352</t>
  </si>
  <si>
    <t>"INSTALACIJE OČURŠČAK" obrt za instalacije - voda, grijanje i hlađenje, vl. Ivan Očurščak</t>
  </si>
  <si>
    <t>SI-MONTING J.D.O.O.</t>
  </si>
  <si>
    <t>Ivica Sambolec</t>
  </si>
  <si>
    <t>Ivanečko naselje 27 a</t>
  </si>
  <si>
    <t xml:space="preserve">098/979  6846 </t>
  </si>
  <si>
    <t>JURA-NORD J.D.O.O.</t>
  </si>
  <si>
    <t>Jurica Sever</t>
  </si>
  <si>
    <t xml:space="preserve">097/728 299 </t>
  </si>
  <si>
    <t>Lančić 42</t>
  </si>
  <si>
    <t>Lančić (Ivanec)</t>
  </si>
  <si>
    <t>FRIZERSKI SALON SUZA J.D.O.O.</t>
  </si>
  <si>
    <t>Suzana Belačić</t>
  </si>
  <si>
    <t>Horvatsko 30</t>
  </si>
  <si>
    <t>Horvatsko(Ivanec)</t>
  </si>
  <si>
    <t>098/937 8458</t>
  </si>
  <si>
    <t>"MASTER KIROPRAKTIK" obrt za kiropraktiku i shiatsu masažu, vl. Goran Hudoletnjak</t>
  </si>
  <si>
    <t>Knapić 47</t>
  </si>
  <si>
    <t>042 493 614             091 485 4432 (Vesna Brković)</t>
  </si>
  <si>
    <t>"153", obrt za kreativne djelatnosti, edukacije i savjetovanje, vl. Zdenka Šarolić</t>
  </si>
  <si>
    <t>"MC Solutions", obrt za računalno programiranje, vl. Marko Čus</t>
  </si>
  <si>
    <t xml:space="preserve">62.01 Računalno programiranje </t>
  </si>
  <si>
    <t>Marko Čus</t>
  </si>
  <si>
    <t>Varaždinska ulica 26, Tužno</t>
  </si>
  <si>
    <t>marko.cus@gmail.com</t>
  </si>
  <si>
    <t>BS KNAUF J.D.O.O.</t>
  </si>
  <si>
    <t xml:space="preserve">43.33 Postavljanje podnih i zidnih obloga </t>
  </si>
  <si>
    <t>Davorka Grđan</t>
  </si>
  <si>
    <t>Belska ulica 14</t>
  </si>
  <si>
    <t>Tužno(Ivanec)</t>
  </si>
  <si>
    <t>099/706 983</t>
  </si>
  <si>
    <t>TRAVELIS j.d.o.o.</t>
  </si>
  <si>
    <t>63.99, Ostale informacijske uslužne djelatnosti, d. n.</t>
  </si>
  <si>
    <t>Sandro-Petar Vincek</t>
  </si>
  <si>
    <t>Ulica Breznice 28, Margečan</t>
  </si>
  <si>
    <t>Margečan (Ivanec)</t>
  </si>
  <si>
    <t>042/ 391 202</t>
  </si>
  <si>
    <t>1.</t>
  </si>
  <si>
    <t>3.</t>
  </si>
  <si>
    <t>8.</t>
  </si>
  <si>
    <t>6.</t>
  </si>
  <si>
    <t>2.</t>
  </si>
  <si>
    <t>4.</t>
  </si>
  <si>
    <t>5.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</si>
  <si>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</si>
  <si>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</si>
  <si>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</si>
  <si>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</si>
  <si>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</si>
  <si>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</si>
  <si>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</si>
  <si>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</si>
  <si>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</si>
  <si>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</si>
  <si>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</si>
  <si>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</si>
  <si>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</si>
  <si>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</si>
  <si>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</si>
  <si>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</si>
  <si>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</si>
  <si>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</si>
  <si>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</si>
  <si>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</si>
  <si>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</si>
  <si>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</si>
  <si>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</si>
  <si>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</si>
  <si>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</si>
  <si>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</si>
  <si>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</si>
  <si>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</si>
  <si>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</si>
  <si>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</si>
  <si>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</si>
  <si>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</si>
  <si>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</si>
  <si>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</si>
  <si>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</si>
  <si>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</si>
  <si>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</si>
  <si>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</si>
  <si>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</si>
  <si>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</si>
  <si>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</si>
  <si>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</si>
  <si>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</si>
  <si>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</si>
  <si>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</si>
  <si>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</si>
  <si>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</si>
  <si>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</si>
  <si>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</si>
  <si>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</si>
  <si>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</si>
  <si>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</si>
  <si>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</si>
  <si>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</si>
  <si>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</si>
  <si>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</si>
  <si>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</si>
  <si>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</si>
  <si>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</si>
  <si>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</si>
  <si>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</si>
  <si>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</si>
  <si>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</si>
  <si>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</si>
  <si>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</si>
  <si>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</si>
  <si>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</si>
  <si>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</si>
  <si>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</si>
  <si>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</si>
  <si>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</si>
  <si>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</si>
  <si>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</si>
  <si>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</si>
  <si>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</si>
  <si>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</si>
  <si>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</si>
  <si>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</si>
  <si>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</si>
  <si>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</si>
  <si>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</si>
  <si>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</si>
  <si>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</si>
  <si>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</si>
  <si>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</si>
  <si>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</si>
  <si>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</si>
  <si>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</si>
  <si>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</si>
  <si>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</si>
  <si>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</si>
  <si>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</si>
  <si>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</si>
  <si>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</si>
  <si>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</si>
  <si>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</si>
  <si>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</si>
  <si>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</si>
  <si>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</si>
  <si>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</si>
  <si>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</si>
  <si>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</si>
  <si>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</si>
  <si>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</si>
  <si>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</si>
  <si>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</si>
  <si>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</si>
  <si>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</si>
  <si>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</si>
  <si>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</si>
  <si>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</si>
  <si>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</si>
  <si>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</si>
  <si>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</si>
  <si>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</si>
  <si>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</si>
  <si>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</si>
  <si>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</si>
  <si>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</si>
  <si>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</si>
  <si>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</si>
  <si>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</si>
  <si>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</si>
  <si>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</si>
  <si>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</si>
  <si>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</si>
  <si>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</si>
  <si>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</si>
  <si>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</si>
  <si>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</si>
  <si>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</si>
  <si>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</si>
  <si>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</si>
  <si>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</si>
  <si>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</si>
  <si>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</si>
  <si>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</si>
  <si>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</si>
  <si>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</si>
  <si>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</si>
  <si>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</si>
  <si>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</si>
  <si>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</si>
  <si>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</si>
  <si>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</si>
  <si>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</si>
  <si>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</si>
  <si>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</si>
  <si>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</si>
  <si>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</si>
  <si>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</si>
  <si>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</si>
  <si>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</si>
  <si>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</si>
  <si>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</si>
  <si>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</si>
  <si>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</si>
  <si>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</si>
  <si>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</si>
  <si>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</si>
  <si>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</si>
  <si>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</si>
  <si>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</si>
  <si>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</si>
  <si>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</si>
  <si>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</si>
  <si>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</si>
  <si>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</si>
  <si>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</si>
  <si>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</si>
  <si>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</si>
  <si>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</si>
  <si>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</si>
  <si>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</si>
  <si>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</si>
  <si>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</si>
  <si>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</si>
  <si>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</si>
  <si>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</si>
  <si>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</si>
  <si>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</si>
  <si>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</si>
  <si>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</si>
  <si>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</si>
  <si>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</si>
  <si>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</si>
  <si>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</si>
  <si>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</si>
  <si>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</si>
  <si>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</si>
  <si>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</si>
  <si>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</si>
  <si>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</si>
  <si>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</si>
  <si>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</si>
  <si>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</si>
  <si>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</si>
  <si>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</si>
  <si>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</si>
  <si>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</si>
  <si>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</si>
  <si>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</si>
  <si>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</si>
  <si>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</si>
  <si>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</si>
  <si>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</si>
  <si>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</si>
  <si>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</si>
  <si>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</si>
  <si>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</si>
  <si>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</si>
  <si>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</si>
  <si>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</si>
  <si>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</si>
  <si>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</si>
  <si>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</si>
  <si>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</si>
  <si>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</si>
  <si>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</si>
  <si>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</si>
  <si>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</si>
  <si>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</si>
  <si>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</si>
  <si>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</si>
  <si>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</si>
  <si>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</si>
  <si>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</si>
  <si>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</si>
  <si>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</si>
  <si>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</si>
  <si>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</si>
  <si>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</si>
  <si>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</si>
  <si>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</si>
  <si>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</si>
  <si>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</si>
  <si>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</si>
  <si>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</si>
  <si>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</si>
  <si>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</si>
  <si>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</si>
  <si>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</si>
  <si>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</si>
  <si>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</si>
  <si>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</si>
  <si>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</si>
  <si>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</si>
  <si>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</si>
  <si>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042 747 282             099 474 7282</t>
  </si>
  <si>
    <t>BEZAK MTP D.O.O.</t>
  </si>
  <si>
    <t>25.99 Proizvodnja ostalih gotovih proizvoda od metala</t>
  </si>
  <si>
    <t>Robert Bezak</t>
  </si>
  <si>
    <t>049/430 028</t>
  </si>
  <si>
    <t>Lobor</t>
  </si>
  <si>
    <t>Matije Gupca 2, Lobor (izdvojeni pogon 104. Brigada HV Industrijska zona, 42240 Ivanec</t>
  </si>
  <si>
    <t>zeljko.bezak@kr.t-com.hr, bezak@bezak-mtp.hr, ivanec@bezak-mtp.hr</t>
  </si>
  <si>
    <t xml:space="preserve">BOTKOVIĆ TRADE D.O.O </t>
  </si>
  <si>
    <t>BGW-ELECTRONICS D.O.O.</t>
  </si>
  <si>
    <t>Admir Berbić, Kristijan Danjko</t>
  </si>
  <si>
    <t xml:space="preserve"> Ivana Pergošića 1, 42000 Varaždin (izdvojeni pogon Gospodarska ul. 6, 42240 Ivanec</t>
  </si>
  <si>
    <t>099/2169 315         098 921 5040</t>
  </si>
  <si>
    <t>BOROVO D.D</t>
  </si>
  <si>
    <t>SALINOVEC BB (75A), IVANEC</t>
  </si>
  <si>
    <t>Varaždinska 20, Trg hrv ivanovaca 3, 42240 Ivanec</t>
  </si>
  <si>
    <t>CRAFTER J.D.O.O.</t>
  </si>
  <si>
    <t xml:space="preserve">16.29 Proizvodnja ostalih proizvoda od drva, proizvoda od pluta, slame i pletarskih materijala </t>
  </si>
  <si>
    <t>Miljenko Gotal, Suzana Kapustić Gotal</t>
  </si>
  <si>
    <t>Vitešinec 27 a</t>
  </si>
  <si>
    <t>CRVENI TORNADO D.O.O.</t>
  </si>
  <si>
    <t xml:space="preserve">CHEN ZHANGYU </t>
  </si>
  <si>
    <t>Zivtov Trg 10, 49210 Zabok</t>
  </si>
  <si>
    <t>Zabok</t>
  </si>
  <si>
    <t>091 591 5068</t>
  </si>
  <si>
    <t>STILL TRANSPORT D.O.O.</t>
  </si>
  <si>
    <t xml:space="preserve">JOSIP ČELIG </t>
  </si>
  <si>
    <t>Zlogonje 140, 42255 Lepoglava</t>
  </si>
  <si>
    <t>stil.info@email.t-com.hr, josip.celig@vz.t-com.hr</t>
  </si>
  <si>
    <t>042/ 410 555         042/ 410 556            098 764 988</t>
  </si>
  <si>
    <t>ĆIBARIĆ IVAN</t>
  </si>
  <si>
    <t>DIES VENERIS 23 D.O.O.</t>
  </si>
  <si>
    <t>Antuna Mihanovića 2 a</t>
  </si>
  <si>
    <t xml:space="preserve">098/370 413 </t>
  </si>
  <si>
    <t>86.21 Djelatnosti opće medicinske prakse</t>
  </si>
  <si>
    <t>042/398 551</t>
  </si>
  <si>
    <t>Renato Podbojec</t>
  </si>
  <si>
    <t>Kolodvorska 20, Varaždin</t>
  </si>
  <si>
    <t>o4489447850</t>
  </si>
  <si>
    <t xml:space="preserve">DRVODJELAC D.O.O. </t>
  </si>
  <si>
    <t xml:space="preserve">84.11 Opće djelatnosti javne uprave </t>
  </si>
  <si>
    <t>Javna uprava i obrana; obvezno socijalno osiguranje</t>
  </si>
  <si>
    <t>Ak. Mirka Maleza 3</t>
  </si>
  <si>
    <t>042 781 320</t>
  </si>
  <si>
    <t>Voditelj odjela Boris Habek</t>
  </si>
  <si>
    <t>puk.varazdin@dgu.hr, info@dgu.hr</t>
  </si>
  <si>
    <t>ELEKTRO KRUNO D.O.O.</t>
  </si>
  <si>
    <t>EUROMEAT D.O.O.</t>
  </si>
  <si>
    <t>O1891603828</t>
  </si>
  <si>
    <t>Savska cesta 141, Zagreb</t>
  </si>
  <si>
    <t xml:space="preserve">46.90 Nespecijalizirana trgovina na veliko </t>
  </si>
  <si>
    <t>Branko Đurić</t>
  </si>
  <si>
    <t>FELIX D.O.O.</t>
  </si>
  <si>
    <t>Vladimira Nazora 5</t>
  </si>
  <si>
    <t>46.74 Trgovina na veliko željeznom robom, instalacijskim materijalom i opremom za vodovod i grijanje</t>
  </si>
  <si>
    <t>Milvoj Franc</t>
  </si>
  <si>
    <t>042/781 920</t>
  </si>
  <si>
    <t>FINA</t>
  </si>
  <si>
    <t>Trg hrvatskih Ivanovaca 2</t>
  </si>
  <si>
    <t>Dražen Čović (poslovnica Ivanec - Miljenko Grudiček)</t>
  </si>
  <si>
    <t>miljenko.grudicek@fina.hr,  info@fina.hr</t>
  </si>
  <si>
    <t>64.99 Ostale financijske uslužne djelatnosti, osim osiguranja i mirovinskih fondova, d. n.</t>
  </si>
  <si>
    <t>I. Kukuljevića 25</t>
  </si>
  <si>
    <t>042/ 391 100</t>
  </si>
  <si>
    <t>042/ 492 950</t>
  </si>
  <si>
    <t>FINESA CONCEPTUS D.O.O.</t>
  </si>
  <si>
    <t>Krešimir Mišak</t>
  </si>
  <si>
    <t>info@finesa-grupa.hr, drazen.kras@finesa-conceptus.hr</t>
  </si>
  <si>
    <t>FRUK I PINTARIĆ D.O.O.</t>
  </si>
  <si>
    <t>O4905471574</t>
  </si>
  <si>
    <t>10.71 Proizvodnja kruha; proizvodnja svježih peciva, slastičarskih proizvoda i kolača</t>
  </si>
  <si>
    <t>Ksenija Pintarić</t>
  </si>
  <si>
    <t>042/770 892</t>
  </si>
  <si>
    <t>Horvatsko 43 b</t>
  </si>
  <si>
    <t>OSEČKA 25A, IVANEC</t>
  </si>
  <si>
    <t>Frankopanska 49 (Dućan E.Kumičića 2)</t>
  </si>
  <si>
    <t>Hattrick-PSK d.o.o.</t>
  </si>
  <si>
    <t xml:space="preserve"> Umjetnost, zabava i rekreacija</t>
  </si>
  <si>
    <t>92.00 Djelatnosti kockanja i klađenja</t>
  </si>
  <si>
    <t xml:space="preserve">JERKO ŠARIĆ </t>
  </si>
  <si>
    <t>Dugopolje</t>
  </si>
  <si>
    <t>podrska@psk.hr</t>
  </si>
  <si>
    <t xml:space="preserve"> Svetog Leopolda Mandića 14 (Poslovnica M.Maleza 14A, Ivanec)</t>
  </si>
  <si>
    <t>oo432869176</t>
  </si>
  <si>
    <t xml:space="preserve"> Financijske djelatnosti i djelatnosti osiguranja</t>
  </si>
  <si>
    <t>65.12 Ostalo osiguranje</t>
  </si>
  <si>
    <t>Hrvoje Pezić</t>
  </si>
  <si>
    <t>hok@hok-osiguranje.hr</t>
  </si>
  <si>
    <t>01/239 9200</t>
  </si>
  <si>
    <t xml:space="preserve"> Capraška 6,10000 Zagreb (Poslovnica Trg hrv. Ivanovaca 3</t>
  </si>
  <si>
    <t>HOK-OSIGURANJE DD</t>
  </si>
  <si>
    <t>01/539 2500          042/ 781 113</t>
  </si>
  <si>
    <t>042 272 139</t>
  </si>
  <si>
    <t>HYDROMAT D.O.O.</t>
  </si>
  <si>
    <t>042 781 528; 098/871-145 (gosp. Slavko Canjuga)</t>
  </si>
  <si>
    <t>HŽ INFRASTRUKTURA D.O.O.</t>
  </si>
  <si>
    <t>Mihanovićeva 12, Zagreb (Kolodvor Ivanec, Kolodvorska 5)</t>
  </si>
  <si>
    <t>01/37 83 033         042/781 131</t>
  </si>
  <si>
    <t xml:space="preserve"> 52.21 Uslužne djelatnosti u vezi s kopnenim prijevozom</t>
  </si>
  <si>
    <t>infrastruktura.upiti@hzinfra.hr</t>
  </si>
  <si>
    <t>Ivan Kršić</t>
  </si>
  <si>
    <t xml:space="preserve">INOVINE D.D. </t>
  </si>
  <si>
    <t>ITAS-PRVOMAJSKA D.D</t>
  </si>
  <si>
    <t>IVANEČKA PEKARA D.O.O.</t>
  </si>
  <si>
    <t xml:space="preserve"> Prerađivačka industrija</t>
  </si>
  <si>
    <t>Marijan Biškup</t>
  </si>
  <si>
    <t xml:space="preserve">Ivana Gundulića 17 </t>
  </si>
  <si>
    <t>JAMNIĆ ANDREJ</t>
  </si>
  <si>
    <t>"Dom zdravlja Varaždinske županije"</t>
  </si>
  <si>
    <t>"DRŽAVNA GEODETSKA UPRAVA"</t>
  </si>
  <si>
    <t>"LM "- fizikalna terapija i rehabilitacija</t>
  </si>
  <si>
    <t>Privatna praksa za fizikalnu terapiju i rehabilitaciju</t>
  </si>
  <si>
    <t xml:space="preserve"> lm.fizikalna@gmail.com</t>
  </si>
  <si>
    <t>042/ 421 306     098 9227 197</t>
  </si>
  <si>
    <t>Mirosalv Jamnić</t>
  </si>
  <si>
    <t>JEDINSTVO D.O.O KRAPINA</t>
  </si>
  <si>
    <t>E. Kumičića 10</t>
  </si>
  <si>
    <t>KIK TEXTILIEN UND NON-FOOD d.o.o.</t>
  </si>
  <si>
    <t xml:space="preserve">Donja Bistra </t>
  </si>
  <si>
    <t>Zaprešićka 2, Donja Bistra (Poslovnica Trg Hrvatskih Ivanovaca 1/I)</t>
  </si>
  <si>
    <t>KNJIGOVODSTVENI SERVIS LEMARIS d.o.o.</t>
  </si>
  <si>
    <t>69.20 Računovodstvene, knjigovodstvene i revizijske djelatnosti; porezno savjetovanje</t>
  </si>
  <si>
    <t>Kristina Šobak</t>
  </si>
  <si>
    <t>Klenovnik 28</t>
  </si>
  <si>
    <t>KLAMPFL BRUNO</t>
  </si>
  <si>
    <t>AKADEMIKA MIRKA MALEZA 28, IVANEC</t>
  </si>
  <si>
    <t>042 784 555;     091 178 1918     091 178 4555</t>
  </si>
  <si>
    <t>042/770 760     099 498 6272</t>
  </si>
  <si>
    <t>Stjepana Radića 105, Majerje</t>
  </si>
  <si>
    <t xml:space="preserve">10.71 Proizvodnja kruha; proizvodnja svježih peciva, slastičarskih proizvoda i kolača </t>
  </si>
  <si>
    <t>KOLAČIĆ SREĆE J.D.O.O.</t>
  </si>
  <si>
    <t>Ana Mihin</t>
  </si>
  <si>
    <t>Majerje</t>
  </si>
  <si>
    <t>091 191 8401</t>
  </si>
  <si>
    <t>kolacic.srece@gmail.com</t>
  </si>
  <si>
    <t>"KOL - GRADNJA" GRAĐEVINSKI OBRT, DRAGO KOLAREK</t>
  </si>
  <si>
    <t>Gornja Višnjica 54</t>
  </si>
  <si>
    <t xml:space="preserve">Gornja Višnjica </t>
  </si>
  <si>
    <t>Drago Kolarek</t>
  </si>
  <si>
    <t xml:space="preserve">41.20 Gradnja stambenih i nestambenih zgrada </t>
  </si>
  <si>
    <t>091 721 6449</t>
  </si>
  <si>
    <t>kolgradnja@yahoo.com                                             info@kol-gradnja.hr</t>
  </si>
  <si>
    <t>KONČAR - ELEKTROINDUSTRIJA, d.d.</t>
  </si>
  <si>
    <t>Fallerovo šetalište 22, Zagreb</t>
  </si>
  <si>
    <t>01/36 55 555</t>
  </si>
  <si>
    <t>info@koncar.hr</t>
  </si>
  <si>
    <t>27.11 Proizvodnja elektromotora, generatora i transformatora</t>
  </si>
  <si>
    <t>Darinko Bago</t>
  </si>
  <si>
    <t>KRIŽANEC-MONTAŽA J.D.O.O.</t>
  </si>
  <si>
    <t>Donja Višnjica 105 d, Donja Višnjica</t>
  </si>
  <si>
    <t>Donja Višnjica</t>
  </si>
  <si>
    <t>Darko Križanec</t>
  </si>
  <si>
    <t>098 935 2201</t>
  </si>
  <si>
    <t>krizanec.montaza@gmail.com</t>
  </si>
  <si>
    <t>SVETA ROZALIJA J.D.O.O.</t>
  </si>
  <si>
    <t>87.30 Djelatnosti socijalne skrbi sa smještajem za starije osobe i osobe s invaliditetom</t>
  </si>
  <si>
    <t>Tomislav Križnjak</t>
  </si>
  <si>
    <t>Družbinec</t>
  </si>
  <si>
    <t>042/208 872            095 1999 859          095 5213 703</t>
  </si>
  <si>
    <t xml:space="preserve">tomislav.kriznjak@hotmail.com
</t>
  </si>
  <si>
    <t>Dravska ul. 23A, Družbinec (Petrijanec)</t>
  </si>
  <si>
    <t>Marko Brežnjak</t>
  </si>
  <si>
    <t>042 782782              098 782 782</t>
  </si>
  <si>
    <t>Horvatsko 5a</t>
  </si>
  <si>
    <t>042 /770 877           091 250 3540 -Tihomir                    091 570 3044</t>
  </si>
  <si>
    <t>LEART DAN I NOĆ D.O.O.</t>
  </si>
  <si>
    <t>Urim Duraj</t>
  </si>
  <si>
    <t>Varaždinska 16</t>
  </si>
  <si>
    <t>"RTV SERVIS MARKOVIĆ", obrt za popravak kućanskih aparata, vl. Kristijan Marković</t>
  </si>
  <si>
    <t>95.12 Popravak komunikacijske opreme</t>
  </si>
  <si>
    <t>Kristijan Marković</t>
  </si>
  <si>
    <t>Akademika Mirka Maleza 39</t>
  </si>
  <si>
    <t>kristijan.servis@gmail.com</t>
  </si>
  <si>
    <t>Lovrečan 61                    (E. Kumičića bb)</t>
  </si>
  <si>
    <t>MR-ENGINEERING D.O.O.</t>
  </si>
  <si>
    <t>Robert Srednoselec</t>
  </si>
  <si>
    <t>Dubravec 85, Klenovnik</t>
  </si>
  <si>
    <t>042/456 578</t>
  </si>
  <si>
    <t>mr.engineering777@gmail.com</t>
  </si>
  <si>
    <t>MS COMMERCE D.O.O.</t>
  </si>
  <si>
    <t>ms@vz.htnet.hr</t>
  </si>
  <si>
    <t> 46.39 Nespecijalizirana trgovina na veliko hranom, pićima i duhanskim proizvodima</t>
  </si>
  <si>
    <t>Miodrag Simendić</t>
  </si>
  <si>
    <t>Ludbreška 98, Trnovec Bartolovečki</t>
  </si>
  <si>
    <t>Trnovec</t>
  </si>
  <si>
    <t xml:space="preserve">042/683 880 </t>
  </si>
  <si>
    <t>PAHINSKO - ODGOJNI DOM IVANEC</t>
  </si>
  <si>
    <t>o3530904023</t>
  </si>
  <si>
    <t>87.90 Ostale djelatnosti socijalne skrbi sa smještajem</t>
  </si>
  <si>
    <t>Elvis Gotal</t>
  </si>
  <si>
    <t>042/771 900</t>
  </si>
  <si>
    <t>Pahinsko 6, Ivanec</t>
  </si>
  <si>
    <t>PERVAN VARGA ANA</t>
  </si>
  <si>
    <t>"ALATNIČARSKI OBRT BRANKO PLEŠKO", IVANEC</t>
  </si>
  <si>
    <t>Stjepana Vukovića 71</t>
  </si>
  <si>
    <t>Branko Pleško</t>
  </si>
  <si>
    <t xml:space="preserve">25.61 Obrada i prevlačenje metala </t>
  </si>
  <si>
    <t>042 782083</t>
  </si>
  <si>
    <t>Janka Draškovića 6, Varaždin</t>
  </si>
  <si>
    <t>Mladen Plešnar</t>
  </si>
  <si>
    <t>foto.merlić@gmail.com</t>
  </si>
  <si>
    <t>"FOTO ATELIER MERLIĆ", obrt za fotografske usluge, vl. Mladen Plešnar</t>
  </si>
  <si>
    <t>Gospodarska 2, Ivanec (Greda 191)</t>
  </si>
  <si>
    <t>042 782 064</t>
  </si>
  <si>
    <t>PZ DOMAĆA HRANA IVANEC</t>
  </si>
  <si>
    <t xml:space="preserve">092/306 3914 </t>
  </si>
  <si>
    <t>10.51 Djelatnosti mljekara i proizvođača sira</t>
  </si>
  <si>
    <t>Ivan Benčina</t>
  </si>
  <si>
    <t>Čret 86, Lepoglava (Kaniža 7a)</t>
  </si>
  <si>
    <t>"Dentalni labaratorj Ana Posavi Maček"</t>
  </si>
  <si>
    <t>Vinogradska 16</t>
  </si>
  <si>
    <t>Ana Posavi Maček</t>
  </si>
  <si>
    <t>Dentalni labaratorij</t>
  </si>
  <si>
    <t xml:space="preserve">CESTAR - PZC VARAŽDIN d.d. i dr. k.d. </t>
  </si>
  <si>
    <t>70.10 Upravljačke djelatnosti</t>
  </si>
  <si>
    <t>Kralja Petra Krešimira IV 25, Varaždin</t>
  </si>
  <si>
    <t>/</t>
  </si>
  <si>
    <t xml:space="preserve">042/320 322 </t>
  </si>
  <si>
    <t>Q SUMMER d.o.o.</t>
  </si>
  <si>
    <t xml:space="preserve">68.10 Kupnja i prodaja vlastitih nekretnina </t>
  </si>
  <si>
    <t>Žrnovo 808, Korčula</t>
  </si>
  <si>
    <t>Korčula</t>
  </si>
  <si>
    <t xml:space="preserve">DINKO FRANOTOVIĆ </t>
  </si>
  <si>
    <t>098/370 413</t>
  </si>
  <si>
    <t>"TRANSPORTI ROGINEK", vl. Stjepan Roginek</t>
  </si>
  <si>
    <t>Stjepan Roginek</t>
  </si>
  <si>
    <t>Gabrijele Horvat 10, Varaždin</t>
  </si>
  <si>
    <t>099 353 1045</t>
  </si>
  <si>
    <t>STIL-PLET D.O.O.</t>
  </si>
  <si>
    <t>104. brigade hrvatske vojske 20</t>
  </si>
  <si>
    <t xml:space="preserve">46.73 Trgovina na veliko drvom, građevinskim materijalom i sanitarnom opremom </t>
  </si>
  <si>
    <t>Josip Prašnjak</t>
  </si>
  <si>
    <t>stil-plet@vz.htnet.hr</t>
  </si>
  <si>
    <t>042/781 036</t>
  </si>
  <si>
    <t>M. Maleza 14A, IVANEC</t>
  </si>
  <si>
    <t>ŠPREM-AMERENA D.O.O.</t>
  </si>
  <si>
    <t>TISAK PLUS D.O.O.</t>
  </si>
  <si>
    <t>47.62 Trgovina na malo novinama, papirnatom robom i pisaćim priborom u specijaliziranim prodavaonicama </t>
  </si>
  <si>
    <t>Slavonska avenija 11 a, Zagreb</t>
  </si>
  <si>
    <t>01/480 2050</t>
  </si>
  <si>
    <t>TP VARAŽDIN D.O.O.</t>
  </si>
  <si>
    <t>Optujska 26, Varaždin</t>
  </si>
  <si>
    <t>47.11 Trgovina na malo u nespecijaliziranim prodavaonicama pretežno hranom, pićima i duhanskim proizvodima</t>
  </si>
  <si>
    <t>042/402 404</t>
  </si>
  <si>
    <t>komercijala@tpvz.hr</t>
  </si>
  <si>
    <t>Darko Kišiček, Rudolf Kišiček</t>
  </si>
  <si>
    <t>TRGONOM D.O.O.</t>
  </si>
  <si>
    <t>Zlatko Meštrić</t>
  </si>
  <si>
    <t xml:space="preserve"> Varaždinska 13, Novi Marof</t>
  </si>
  <si>
    <t>Novi Marof</t>
  </si>
  <si>
    <t>042/611 155</t>
  </si>
  <si>
    <t>trgonom@trgonom.hr</t>
  </si>
  <si>
    <t>o7692760731</t>
  </si>
  <si>
    <t>"UDRUŽENJE HRVATSKIH OBRTNIKA IVANEC"</t>
  </si>
  <si>
    <t>042/782 120</t>
  </si>
  <si>
    <t>uho.ivanec@vz.t-com.hr</t>
  </si>
  <si>
    <t xml:space="preserve">DRAGUTIN MALOIĆ </t>
  </si>
  <si>
    <t xml:space="preserve"> 94.11 Djelatnosti poslovnih organizacija i organizacija poslodavaca </t>
  </si>
  <si>
    <t>"URED DRŽAVNE UPRAVE" - ispostava Ivanec</t>
  </si>
  <si>
    <t>Martina Car Matišić</t>
  </si>
  <si>
    <t>042/781-122</t>
  </si>
  <si>
    <t xml:space="preserve"> ivanec@uduvz.hr</t>
  </si>
  <si>
    <t>Đure Arnolda 11</t>
  </si>
  <si>
    <t>"KOZMETIČKI STUDIO IVA", obrt za kozmetičke usluge</t>
  </si>
  <si>
    <t>PRIGOREC 129, IVANEC (M. Maleza 7)</t>
  </si>
  <si>
    <t>VINDIJA TRGOVINA D.O.O.</t>
  </si>
  <si>
    <t xml:space="preserve">47.29 Ostala trgovina na malo prehrambenim proizvodima u specijaliziranim prodavaonicama </t>
  </si>
  <si>
    <t>Saša Vojnović</t>
  </si>
  <si>
    <t>Međimurska 6, Varaždin (trgovina Ivanec - Varaždinska 18a)</t>
  </si>
  <si>
    <t>promotion@vindija.hr</t>
  </si>
  <si>
    <t>042/399 999 - VŽ     042/632 235 - Ivanec</t>
  </si>
  <si>
    <t>VUGRINEC D.O.O.</t>
  </si>
  <si>
    <t>Silvija Vugrinec Jakolić</t>
  </si>
  <si>
    <t>vugrinec@zg.t-com.hr</t>
  </si>
  <si>
    <t>Kraj Gornji (Dubravica)</t>
  </si>
  <si>
    <t>10.11 Prerada i konzerviranje mesa</t>
  </si>
  <si>
    <t xml:space="preserve"> Antuna Mihanovića 44, Kraj Gornji ( mesnica Ivanec - Trg. Hrv. ivanovaca 10)</t>
  </si>
  <si>
    <t>01/339 9691             042/ 781 492 - Ivanec</t>
  </si>
  <si>
    <t xml:space="preserve">PREDRAG VUKMAN </t>
  </si>
  <si>
    <t xml:space="preserve"> Ivanečko naselje 13</t>
  </si>
  <si>
    <t>042/ 781 702</t>
  </si>
  <si>
    <t>WE- KR D.O.O</t>
  </si>
  <si>
    <t>Z.I.T.O. D.O.O.</t>
  </si>
  <si>
    <t>o9878963768</t>
  </si>
  <si>
    <t>38.11 Skupljanje neopasnog otpada</t>
  </si>
  <si>
    <t>Zlatko Ivančić</t>
  </si>
  <si>
    <t>Mirkovec 66 (Svet Križ Začretje)</t>
  </si>
  <si>
    <t>Mirkovec</t>
  </si>
  <si>
    <t>049/501 283</t>
  </si>
  <si>
    <t>zitomirkovec@gmail.com</t>
  </si>
  <si>
    <t>ZAGREBAČKI EKOLOŠKO SANITACIJSKI HIGIJENSKI SERVIS D.O.O.</t>
  </si>
  <si>
    <t>zagservis@net.hr</t>
  </si>
  <si>
    <t>81.29 Ostale djelatnosti čišćenja</t>
  </si>
  <si>
    <t>Josip Špiljar</t>
  </si>
  <si>
    <t>01/580 1491            095 389 4491          ​091 334 4794</t>
  </si>
  <si>
    <t>Antuna Bauera 36 (Poslovnica E.Kumičića 64, Ivanec)</t>
  </si>
  <si>
    <t>Akademika Mirka Maleza 4</t>
  </si>
  <si>
    <t xml:space="preserve"> 042/781 520</t>
  </si>
  <si>
    <t xml:space="preserve"> 69.10 Pravne djelatnosti</t>
  </si>
  <si>
    <t>odvjetnicki-ured1@vz.t-com.hr</t>
  </si>
  <si>
    <t>Ivan Kapustić, Davorin Kapustić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</si>
  <si>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</si>
  <si>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</si>
  <si>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</si>
  <si>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</si>
  <si>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</si>
  <si>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</si>
  <si>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</si>
  <si>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</si>
  <si>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</si>
  <si>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</si>
  <si>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</si>
  <si>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</si>
  <si>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099 501 9424</t>
  </si>
  <si>
    <t>"MESNICA MEŽNARIĆ", mesarski obrt, vl. Stjepan Mežnarić</t>
  </si>
  <si>
    <t>Stjepan Mežnarić</t>
  </si>
  <si>
    <t>Eugena Kumičića 10, Ivanec</t>
  </si>
  <si>
    <t>PRO-G TIM j.d.o.o.</t>
  </si>
  <si>
    <t>Valentino Geček</t>
  </si>
  <si>
    <t>Franje Pusta 9</t>
  </si>
  <si>
    <t>GROUP HRH j.d.o.o.</t>
  </si>
  <si>
    <t>Renato Harjač</t>
  </si>
  <si>
    <t>Lančić 15</t>
  </si>
  <si>
    <t xml:space="preserve"> 097 709 2253</t>
  </si>
  <si>
    <t>info@grouphrh.hr</t>
  </si>
  <si>
    <t>268.</t>
  </si>
  <si>
    <t>STRUGAR-MSU J.D.O.O.</t>
  </si>
  <si>
    <t>Zoran Strugar</t>
  </si>
  <si>
    <t>Frankopanska 67</t>
  </si>
  <si>
    <t>mariolet81@gmail.com</t>
  </si>
  <si>
    <t>43.32 Ugradnja stolarije</t>
  </si>
  <si>
    <t>Mario Habek</t>
  </si>
  <si>
    <t>Knapić 6</t>
  </si>
  <si>
    <t>"MARIOLET", obrt za montažu, ugradnju i popravak stolarije i namještaja, vl. Mario Habek</t>
  </si>
  <si>
    <t>042 771 833             097 6787 999</t>
  </si>
  <si>
    <t>info@we-kr.com</t>
  </si>
  <si>
    <t>jelenicepripacu@gmail.com</t>
  </si>
  <si>
    <t>Petra Težak</t>
  </si>
  <si>
    <t>Bedenec 10</t>
  </si>
  <si>
    <t>DIZAJNERSKI OBRT "MOJE BOJE"</t>
  </si>
  <si>
    <t>"DIGITALNI MARKETING", obrt za promidžbu, vl. Petra Težak</t>
  </si>
  <si>
    <t xml:space="preserve">tezak.petra@gmail.com   </t>
  </si>
  <si>
    <t>DV-HUĐEK GRADNJA J.D.O.O.</t>
  </si>
  <si>
    <t>Dragan Huđek</t>
  </si>
  <si>
    <t>Ivanečki Vrhovec 4</t>
  </si>
  <si>
    <t>"MAJCEN", obrt za ugostiteljstvo, vl. Dean Majcen</t>
  </si>
  <si>
    <t>Dean Majcen</t>
  </si>
  <si>
    <t>Jerovec 29</t>
  </si>
  <si>
    <t>RODI PROMET D.O.O.</t>
  </si>
  <si>
    <t>o8286075624</t>
  </si>
  <si>
    <t>45.11 Trgovina automobilima i motornim vozilima lake kategorije</t>
  </si>
  <si>
    <t>Josip Golub</t>
  </si>
  <si>
    <t>Vuglovec 26b</t>
  </si>
  <si>
    <t>AEC VOVA d.o.o.</t>
  </si>
  <si>
    <t>27.90 Proizvodnja ostale električne opreme</t>
  </si>
  <si>
    <t>Ivica Copak/Vladimir Karpov</t>
  </si>
  <si>
    <t>Margečan 5</t>
  </si>
  <si>
    <t>o5331977358</t>
  </si>
  <si>
    <t>85.59 Ostalo obrazovanje i poučavanje, d. n.</t>
  </si>
  <si>
    <t>Obrazovanje</t>
  </si>
  <si>
    <t>Silvija Copak</t>
  </si>
  <si>
    <t>Ulica Metela Ožegovića 5, Varaždin</t>
  </si>
  <si>
    <t>ŠUMSKA VILA D.O.O.</t>
  </si>
  <si>
    <t xml:space="preserve">74.20 Fotografske djelatnosti </t>
  </si>
  <si>
    <t>Vuglovec 107 d</t>
  </si>
  <si>
    <t>Ljudevita Gaja 39, Ivanec</t>
  </si>
  <si>
    <t>73.11 - Agencije za promidžbu (reklamu i propagandu)</t>
  </si>
  <si>
    <t>IRENA DELMONEGO</t>
  </si>
  <si>
    <t>TELUX d.o.o.</t>
  </si>
  <si>
    <t>71.12 - Inženjerstvo i s njim povezano tehničko savjetovanje</t>
  </si>
  <si>
    <t>Alen Begovac</t>
  </si>
  <si>
    <t>Ulica dr. Đure Arnolda 8</t>
  </si>
  <si>
    <t>O7180520535</t>
  </si>
  <si>
    <t>SINAPSE MEDIA j. d. o. o.</t>
  </si>
  <si>
    <t>46.51 - Trgovina na veliko računalima, perifernom opremom i softverom</t>
  </si>
  <si>
    <t>Tomislav Petrić</t>
  </si>
  <si>
    <t>Vladimira Nazora 94/A</t>
  </si>
  <si>
    <t>VIL-GRADNJA j.d.o.o.</t>
  </si>
  <si>
    <t>41.20 - Gradnja stambenih i nestambenih zgrada</t>
  </si>
  <si>
    <t>Gordan Lepoglavec</t>
  </si>
  <si>
    <t>Salinovec 102</t>
  </si>
  <si>
    <t>Blip Medija j. d. o. o.</t>
  </si>
  <si>
    <t>Ulica Breznice 12</t>
  </si>
  <si>
    <t>Mario Blaguški</t>
  </si>
  <si>
    <t>"GRD" obrt za proizvodnju metalnih konstrukcija, vl. Nedeljko Grd</t>
  </si>
  <si>
    <t>33.12 - Popravak strojeva</t>
  </si>
  <si>
    <t>Nedeljko Grd</t>
  </si>
  <si>
    <t>Bedenec 230 a</t>
  </si>
  <si>
    <t>MB PLUS d.o.o.</t>
  </si>
  <si>
    <t>ITAS PLUS j.d.o.o.</t>
  </si>
  <si>
    <t>Teodor Bunta</t>
  </si>
  <si>
    <t>I.G.Kovačića</t>
  </si>
  <si>
    <t>ŠTACUN TRGOVINA I UGOSTITELJSTVO</t>
  </si>
  <si>
    <t>O4531221049</t>
  </si>
  <si>
    <t>"ZEOLIEE", obrt za promidžbu, vl. Irena Delmonego</t>
  </si>
  <si>
    <t>"ZUBOTEHNIČKI LABORATORIJ LJUBICA LESKOVAR"</t>
  </si>
  <si>
    <t>Milan Pavlović</t>
  </si>
  <si>
    <t>"T.K.L. INTERIJERI", obrt za proizvodnju i usluge, vl. Jurica Sever</t>
  </si>
  <si>
    <t>16.2.Prerada drva i proizvoda od drva i pluta, osim namještaja; proizvodnja proizvoda od slame i pletarskih materijala</t>
  </si>
  <si>
    <t>Nikole Fallera 11a, Ivanec</t>
  </si>
  <si>
    <t>"ELMAK", obrt za elektroinstalacije, vl. Kristijan Krtanjek</t>
  </si>
  <si>
    <t xml:space="preserve">43.21 Elektroinstalacijski radovi </t>
  </si>
  <si>
    <t>Kristijan Krtanjek</t>
  </si>
  <si>
    <t>Vrtna ulica 39</t>
  </si>
  <si>
    <t>DRVO-PALETA j.d.o.o.</t>
  </si>
  <si>
    <t>16.24 Proizvodnja ambalaže od drva</t>
  </si>
  <si>
    <t>Antuna Mihanovića 2</t>
  </si>
  <si>
    <t>MEGI, obrt za iznajmljivanje šatora i opreme, vl. Mario Lacković</t>
  </si>
  <si>
    <t xml:space="preserve">77.21 Iznajmljivanje i davanje u zakup (leasing) opreme za rekreaciju i sport </t>
  </si>
  <si>
    <t>Mario Lacković</t>
  </si>
  <si>
    <t>Izvorska 2</t>
  </si>
  <si>
    <t>269.</t>
  </si>
  <si>
    <t>270.</t>
  </si>
  <si>
    <t>271.</t>
  </si>
  <si>
    <t>"Croapi", obrt za informatičke usluge, umjetnu inteligenciju i savjetovanje, vl. Milan Pavlović</t>
  </si>
  <si>
    <t>"NI-BO", keramičarski obrt i usluge,vl. Jurica Hladika</t>
  </si>
  <si>
    <t>Jurica Hladika</t>
  </si>
  <si>
    <t>Jezerski put 2</t>
  </si>
  <si>
    <t>TOLOS D.O.O.</t>
  </si>
  <si>
    <t>Martina Lepoglavec</t>
  </si>
  <si>
    <t>Salinovec 107b</t>
  </si>
  <si>
    <t>Graditeljstvo i usluge</t>
  </si>
  <si>
    <t>098  588 992</t>
  </si>
  <si>
    <t>tdm.ivanec@gmail.com</t>
  </si>
  <si>
    <t>095 557 4559</t>
  </si>
  <si>
    <t>"MONIKA", frizerski obrt, vl. Monika Rešetar</t>
  </si>
  <si>
    <t>Monika Rešetar</t>
  </si>
  <si>
    <t>Marko Križanec</t>
  </si>
  <si>
    <t>"BUENO CAFFE", ugostiteljski obrt, vl. Marko Križanec</t>
  </si>
  <si>
    <t>I. G. KOVAČIĆA 16</t>
  </si>
  <si>
    <t>INSTALACIJE OŠTARJAŠ j.d.o.o.</t>
  </si>
  <si>
    <t>43.22 - Uvođenje instalacija vodovoda, kanalizacije i plina i instalacija za grijanje i klimatizaciju</t>
  </si>
  <si>
    <t>o3200926773</t>
  </si>
  <si>
    <t>Tomislav Oštarjaš</t>
  </si>
  <si>
    <t>Ivanečka Željeznica 33</t>
  </si>
  <si>
    <t>STRUGAR TER-PRO j.d.o.o.</t>
  </si>
  <si>
    <t>Zvonimir Strugar</t>
  </si>
  <si>
    <t>Prigorec 142</t>
  </si>
  <si>
    <t>Danica i Dragutin Lukavečki</t>
  </si>
  <si>
    <t>Lukavec 43</t>
  </si>
  <si>
    <t>"GOLD GRADNJA", zajednički obrt za usluge građevinskim strojevima, vl. Danica Lukavečki i Dragutin Lukavečki</t>
  </si>
  <si>
    <t>43. 11 Uklanjanje građevina</t>
  </si>
  <si>
    <t>BAZA PODUZETNIKA S PODRUČJA GRADA IVANCA                      (izrađena za potrebe investitora)</t>
  </si>
  <si>
    <t>272.</t>
  </si>
  <si>
    <t>273.</t>
  </si>
  <si>
    <t>274.</t>
  </si>
  <si>
    <t>RUŠT NIKOLA j.d.o.o.</t>
  </si>
  <si>
    <t>43.91 - Radovi na krovištu</t>
  </si>
  <si>
    <t>Nikola Kolarek</t>
  </si>
  <si>
    <t>Vladimira Nazora 65</t>
  </si>
  <si>
    <t>GANI d.o.o.</t>
  </si>
  <si>
    <t xml:space="preserve"> Uslužne djelatnosti uređenja i održavanja krajolika</t>
  </si>
  <si>
    <t>Nikola Gabrić</t>
  </si>
  <si>
    <t>VLADIMIRA NAZORA 65</t>
  </si>
  <si>
    <t>"BIBA", obrt za frizerske usluge, vl. Biserka Čiček</t>
  </si>
  <si>
    <t>Biserka Čiček</t>
  </si>
  <si>
    <t>96.02 - Frizerski saloni i saloni za uljepšavanje</t>
  </si>
  <si>
    <t>"RENTME.HR", obrt za iznajmljivanje plovila, vl. Dražen Plahinek</t>
  </si>
  <si>
    <t>77.34 - Iznajmljivanje i davanje u zakup (leasing) plovnih prijevoznih sredstava</t>
  </si>
  <si>
    <t>Dražen Plahinek</t>
  </si>
  <si>
    <t>VARAŽDINSKA 56 A</t>
  </si>
  <si>
    <t>"EduRaS", obrt za savjetovanje i poslovanje, vl. Zdravka Grđan</t>
  </si>
  <si>
    <t xml:space="preserve"> 
Upravljačke djelatnosti; savjetovanje u vezi s upravljanjem</t>
  </si>
  <si>
    <t>70.22 - Savjetovanje u vezi s poslovanjem i ostalim upravljanjem</t>
  </si>
  <si>
    <t>Zdravka Grđan</t>
  </si>
  <si>
    <t>Varaždinska ulica 120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</si>
  <si>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</si>
  <si>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</si>
  <si>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</si>
  <si>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</si>
  <si>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</si>
  <si>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</si>
  <si>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</si>
  <si>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</si>
  <si>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</si>
  <si>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</si>
  <si>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</si>
  <si>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</si>
  <si>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</si>
  <si>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</si>
  <si>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</si>
  <si>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</si>
  <si>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</si>
  <si>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</si>
  <si>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</si>
  <si>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</si>
  <si>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</si>
  <si>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</si>
  <si>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</si>
  <si>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</si>
  <si>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</si>
  <si>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</si>
  <si>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</si>
  <si>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</si>
  <si>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</si>
  <si>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</si>
  <si>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</si>
  <si>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</si>
  <si>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</si>
  <si>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</si>
  <si>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</si>
  <si>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</si>
  <si>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</si>
  <si>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</si>
  <si>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</si>
  <si>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</si>
  <si>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</si>
  <si>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</si>
  <si>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</si>
  <si>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</si>
  <si>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</si>
  <si>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</si>
  <si>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</si>
  <si>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</si>
  <si>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</si>
  <si>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</si>
  <si>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</si>
  <si>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</si>
  <si>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</si>
  <si>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</si>
  <si>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</si>
  <si>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</si>
  <si>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</si>
  <si>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</si>
  <si>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</si>
  <si>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</si>
  <si>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</si>
  <si>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</si>
  <si>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</si>
  <si>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</si>
  <si>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"ZOKS MONT", obrt za proizvodnju građevinske stolarije i montažu suhe gradnje, vl. Zoran Glavica</t>
  </si>
  <si>
    <t>16.23 - Proizvodnja ostale građevne stolarije i elemenata</t>
  </si>
  <si>
    <t>Zoran Glavica</t>
  </si>
  <si>
    <t>Ulica Rudolfa Rajtera 171, IVANEC</t>
  </si>
  <si>
    <t>"PGV INSTALACIJE", obrt za izvođenje instalacija plina, grijanja, vodovoda i klimatizacije, vl. Dalibor Oreški</t>
  </si>
  <si>
    <t>Dalibor Oreški</t>
  </si>
  <si>
    <t>Lančić 50a, Ivanec</t>
  </si>
  <si>
    <t>"MAGNOLIJA" obrt za trgovinu, proizvodnju i usluge, vl. Dejan Fiškuš</t>
  </si>
  <si>
    <t>1629, Proizvodnja ostalih proizvoda od drva, proizvoda od pluta, slame i pletarskih materijala</t>
  </si>
  <si>
    <t>Dejan Fiškuš</t>
  </si>
  <si>
    <t>ŠKRILJEVEC 71</t>
  </si>
  <si>
    <t>Satir savjetovanje, obrt za usluge, vl. Stjepan Vuković</t>
  </si>
  <si>
    <t>62.09 - Ostale uslužne djelatnosti u vezi s informacijskom tehnologijom i računalima</t>
  </si>
  <si>
    <t>Stjepan Vuković</t>
  </si>
  <si>
    <t>Vladimira Nazora 17</t>
  </si>
  <si>
    <t>43.32 - Ugradnja stolarije</t>
  </si>
  <si>
    <t>Mladen Jurenec</t>
  </si>
  <si>
    <t>Akademika Mirka Maleza 25</t>
  </si>
  <si>
    <t>INT-EXT JURENEC, obrt za građevinske radove, vl. Mladen Jurenec</t>
  </si>
  <si>
    <t>ZID BREŽNJAK j.d.o.o.</t>
  </si>
  <si>
    <t>Damir Brežnjak</t>
  </si>
  <si>
    <t>Nikole Fallera 19</t>
  </si>
  <si>
    <t>"RF", obrt za montažu čeličnih elemenata, vl. Darko Levanić</t>
  </si>
  <si>
    <t>43.99 - Ostale specijalizirane građevinske djelatnosti, d. n.</t>
  </si>
  <si>
    <t>Darko Levanić</t>
  </si>
  <si>
    <t>Ulica Antuna Gustava Matoša 5</t>
  </si>
  <si>
    <t>JakLu d.o.o.</t>
  </si>
  <si>
    <t>Vinogradska ulica 31</t>
  </si>
  <si>
    <t>Andreja Bednjanić</t>
  </si>
  <si>
    <t>Margečan(Ivanec)</t>
  </si>
  <si>
    <t>339.</t>
  </si>
  <si>
    <t>Dragutin Varga</t>
  </si>
  <si>
    <t>BUILDING PROJEKT d.o.o.</t>
  </si>
  <si>
    <t>O7367078152</t>
  </si>
  <si>
    <t>David Bušnja</t>
  </si>
  <si>
    <t>095 488 0702</t>
  </si>
  <si>
    <t>david.busnja@tesla.com.hr</t>
  </si>
  <si>
    <t>71.20 - Tehničko ispitivanje i analiza</t>
  </si>
  <si>
    <t>VICTORY AURORA j.d.o.o.</t>
  </si>
  <si>
    <t>Djelatnosti agencija za privremeno zapošljavanje</t>
  </si>
  <si>
    <t>Ivanečka Željeznica 59a</t>
  </si>
  <si>
    <t xml:space="preserve">Ivanečka Željeznica </t>
  </si>
  <si>
    <t>Dario Sever</t>
  </si>
  <si>
    <t>"AUTO HRANIĆ", obrt za vuču vozila, vl. Matija Hranić</t>
  </si>
  <si>
    <t>52.21 - Uslužne djelatnosti u vezi s kopnenim prijevozom</t>
  </si>
  <si>
    <t>Matija Hranić</t>
  </si>
  <si>
    <t>Prigorec 69f</t>
  </si>
  <si>
    <t>"JOSINA", obrt za soboslikarske usluge, vl. Siniša Strmečk</t>
  </si>
  <si>
    <t>43.34 - Soboslikarski i staklarski radovi</t>
  </si>
  <si>
    <t>Siniša Strmečki</t>
  </si>
  <si>
    <t>Punikve 8a</t>
  </si>
  <si>
    <t>INTERSPED TEAM d.o.o.</t>
  </si>
  <si>
    <t>Vitešinec 6a</t>
  </si>
  <si>
    <t>RUSTIC, obrt za proizvodnju dekorativnog kamena, vl. Zoran Lukavečk</t>
  </si>
  <si>
    <t>Zoran Lukavečki</t>
  </si>
  <si>
    <t>Gačice 27</t>
  </si>
  <si>
    <t>Proizvodnja proizvoda od betona za građevinarstvo</t>
  </si>
  <si>
    <t>340.</t>
  </si>
  <si>
    <t>341.</t>
  </si>
  <si>
    <t>342.</t>
  </si>
  <si>
    <t>IVA-TEKSTIL d.o.o.</t>
  </si>
  <si>
    <t>14.13 - Proizvodnja ostale vanjske odjeće</t>
  </si>
  <si>
    <t>Mladen Smontara</t>
  </si>
  <si>
    <t>Rudarska 2/C</t>
  </si>
  <si>
    <t>Mladen Smontara 098 235988</t>
  </si>
  <si>
    <t>343.</t>
  </si>
  <si>
    <t>Nikola Željezić</t>
  </si>
  <si>
    <t>Bedenec 97</t>
  </si>
  <si>
    <t>"ŽELJO MONT", obrt za montažu i sklapanje namještaja</t>
  </si>
  <si>
    <t xml:space="preserve">	95.24.01 - POPRAVAK NAMJEŠTAJA I POKUĆSTVA </t>
  </si>
  <si>
    <t>TWR d.o.o.</t>
  </si>
  <si>
    <t>Ulica Petra Preradovića 10</t>
  </si>
  <si>
    <t>Maja Kišiček</t>
  </si>
  <si>
    <t>AUTOSPOT d.o.o.</t>
  </si>
  <si>
    <t>Nikola Bahun</t>
  </si>
  <si>
    <t>MOSAIK DER PERFEKTION j.d.o.o.</t>
  </si>
  <si>
    <t xml:space="preserve">	Proizvodnja ostalog namještaja</t>
  </si>
  <si>
    <t>Andrija Sraga</t>
  </si>
  <si>
    <t>Stjepana Vukovića 14a</t>
  </si>
  <si>
    <t>Krešimir Uršulin</t>
  </si>
  <si>
    <t xml:space="preserve">	Ostale osobne uslužne djelatnosti</t>
  </si>
  <si>
    <t xml:space="preserve">	Trgovina na malo dijelovima i priborom za motorna vozila</t>
  </si>
  <si>
    <t>X-Steel j.d.o.o.</t>
  </si>
  <si>
    <t>o4334850890</t>
  </si>
  <si>
    <t>Bojan Jakopec</t>
  </si>
  <si>
    <t>Ulica Antuna Mihanovića 1/B</t>
  </si>
  <si>
    <t>"SVIJET MAŠTE", obrt za dnevnu skrb o djeci, vl. Ivana Kušter</t>
  </si>
  <si>
    <t>Ivana Kušter</t>
  </si>
  <si>
    <t>88.91 - DJELATNOSTI DNEVNE SKRBI O DJECI</t>
  </si>
  <si>
    <t>IVANEČKI VRHOVEC 1</t>
  </si>
  <si>
    <t>svijetmaste.ivanec@gmail.com</t>
  </si>
  <si>
    <t>098 925 9753</t>
  </si>
  <si>
    <t>4MT MARIO d.o.o.</t>
  </si>
  <si>
    <t xml:space="preserve"> 0 1283261085</t>
  </si>
  <si>
    <t>Mario Bančić</t>
  </si>
  <si>
    <t>Jerovec 172</t>
  </si>
  <si>
    <t>Kaniža 27</t>
  </si>
  <si>
    <t xml:space="preserve">	Proizvodnja začina i drugih dodataka hrani</t>
  </si>
  <si>
    <t>Siniša Jakopec</t>
  </si>
  <si>
    <t>"VENADIS", obrt za proizvodnju, trgovinu i usluge, vl. Siniša Jakopec</t>
  </si>
  <si>
    <t xml:space="preserve">Proizvodnja prehrambenih proizvoda </t>
  </si>
  <si>
    <t xml:space="preserve">Specijalizirane građevinske djelatnosti </t>
  </si>
  <si>
    <t>Lančić 71</t>
  </si>
  <si>
    <t>"KERAMIKA GRABAR", obrt za polaganje podnih i zidnih obloga, vl. Danijel Grabar</t>
  </si>
  <si>
    <t>Danijel Grabar</t>
  </si>
  <si>
    <t>43.33 - POSTAVLJANJE PODNIH I ZIDNIH OBLOGA</t>
  </si>
  <si>
    <t xml:space="preserve">	74430584486</t>
  </si>
  <si>
    <t>CENTAR PSIVA j. d. o. o.</t>
  </si>
  <si>
    <t>Zrinka Sever</t>
  </si>
  <si>
    <t>344.</t>
  </si>
  <si>
    <t>345.</t>
  </si>
  <si>
    <t>346.</t>
  </si>
  <si>
    <t>347.</t>
  </si>
  <si>
    <t>inel-elektro@vz.t-com.hr  irena.ernoic@inel-elektro.hr</t>
  </si>
  <si>
    <t>mail@gptdurasek.com  dean@gptdurasek.com</t>
  </si>
  <si>
    <t>hydromat@hydromat.hr, kresimir.canjuga@hydromat.hr</t>
  </si>
  <si>
    <t xml:space="preserve">"DUBOVEČAK", obrt za knjigovodstvene usluge </t>
  </si>
  <si>
    <t>"DUCHEM", obrt za stručne, znastvene i tehničke djelatnosti, vl. Davor Dubovečak</t>
  </si>
  <si>
    <t>Davor Dubovečak</t>
  </si>
  <si>
    <t>Mirka Maleza 91</t>
  </si>
  <si>
    <t>Ostale stručne, znanstvene i tehničke djelatnosti, d. n.</t>
  </si>
  <si>
    <t>"DREAMBOX", obrt za poduku, marketing i digitalno snimanje, vl. Silvija Copak</t>
  </si>
  <si>
    <t>E-LICHT d.o.o.</t>
  </si>
  <si>
    <t xml:space="preserve">	Elektroinstalacijski radovi</t>
  </si>
  <si>
    <t>Mateja Gajšek</t>
  </si>
  <si>
    <t>Trg hrvatskih  Ivanovaca 7</t>
  </si>
  <si>
    <t>"ToPla CONSULTING", obrt za poslovno savjetovanje, vl. Tomislav Plahtarić,</t>
  </si>
  <si>
    <t xml:space="preserve">	Savjetovanje u vezi s poslovanjem i ostalim upravljanjem</t>
  </si>
  <si>
    <t>Tomislav Plahtarić</t>
  </si>
  <si>
    <t>Jerovec 60</t>
  </si>
  <si>
    <t xml:space="preserve">	84426477683</t>
  </si>
  <si>
    <t>Lančić 94 (Vladimira Nazora 6)</t>
  </si>
  <si>
    <t>098 566 110</t>
  </si>
  <si>
    <t>info@centarpsiva.hr</t>
  </si>
  <si>
    <t>KUŠEN TRANSPORT D.O.O.</t>
  </si>
  <si>
    <t>REFENA D.O.O.</t>
  </si>
  <si>
    <t>jerko.boskovic@tesla.com.hr, info@building.com.hr</t>
  </si>
  <si>
    <t>KOZMETIČKI SALON VENERA j.d.o.o.</t>
  </si>
  <si>
    <t>96.04, Djelatnosti za njegu i održavanje tijela</t>
  </si>
  <si>
    <t>Ivana Matić</t>
  </si>
  <si>
    <t>Rudolfa Rajtera 103</t>
  </si>
  <si>
    <t>TUBE-TECH d.o.o.</t>
  </si>
  <si>
    <t>25.11, Proizvodnja metalnih konstrukcija i njihovih dijelova</t>
  </si>
  <si>
    <t>Stjepan Hanžek</t>
  </si>
  <si>
    <t>Vladimira Nazora 42b</t>
  </si>
  <si>
    <t>KRINT j.d.o.o.</t>
  </si>
  <si>
    <t>Krunoslav Kušter</t>
  </si>
  <si>
    <t>Bistrica 26</t>
  </si>
  <si>
    <t>"N&amp;N", obrt za personalizirane poklone, vl. Marina Lančić</t>
  </si>
  <si>
    <t>74.10 - Specijalizirane dizajnerske djelatnosti</t>
  </si>
  <si>
    <t>Marina Lančić</t>
  </si>
  <si>
    <t>BAUTEAM MN j.d.o.o.</t>
  </si>
  <si>
    <t>41.20, Gradnja stambenih i nestambenih zgrada</t>
  </si>
  <si>
    <t>EL&amp;M GRADNJA d.o.o.</t>
  </si>
  <si>
    <t>43.21, Elektroinstalacijski radovi</t>
  </si>
  <si>
    <t>Martin Štefanko</t>
  </si>
  <si>
    <t xml:space="preserve">Prigorec 114 </t>
  </si>
  <si>
    <t>"GOLUB", obrt za pranje i čišćenje motornih vozila, vl. Ružica Golub</t>
  </si>
  <si>
    <t>45.20, Održavanje i popravak motornih vozila</t>
  </si>
  <si>
    <t>Ružica Golub</t>
  </si>
  <si>
    <t>Punikve 8b</t>
  </si>
  <si>
    <t>VATRO-BREZOVEC j.d.o.o.</t>
  </si>
  <si>
    <t>46.19, Posredovanje u trgovini raznovrsnim proizvodima</t>
  </si>
  <si>
    <t>Anđelko Brezovec</t>
  </si>
  <si>
    <t>Gačice 155</t>
  </si>
  <si>
    <t>"PICABELLO", soboslikarski obrt, vl. Neven Sedlar</t>
  </si>
  <si>
    <t>Neven Sedlar</t>
  </si>
  <si>
    <t>Lovrečan 133a</t>
  </si>
  <si>
    <t>CENTAR OKA d.o.o.</t>
  </si>
  <si>
    <t>Mario Štefanek</t>
  </si>
  <si>
    <t>centaroka@gmail.com</t>
  </si>
  <si>
    <t xml:space="preserve">           Zadnje  ažurirano: 08.04.2021.</t>
  </si>
  <si>
    <t>348.</t>
  </si>
  <si>
    <t>349.</t>
  </si>
  <si>
    <t>350.</t>
  </si>
  <si>
    <t>351.</t>
  </si>
  <si>
    <t>352.</t>
  </si>
  <si>
    <t xml:space="preserve"> Ažurirano: 08.04.2021.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</si>
</sst>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57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000000"/>
      <name val="Arial"/>
      <family val="2"/>
      <charset val="238"/>
    </font>
    <font>
      <b/>
      <sz val="16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</font>
    <font>
      <sz val="13"/>
      <color rgb="FF000000"/>
      <name val="Calibri"/>
      <family val="2"/>
      <charset val="238"/>
    </font>
    <font>
      <b/>
      <sz val="11"/>
      <name val="Calibri"/>
      <family val="2"/>
      <charset val="238"/>
    </font>
    <font>
      <u/>
      <sz val="11"/>
      <color rgb="FF0000FF"/>
      <name val="Calibri"/>
      <family val="2"/>
      <charset val="238"/>
    </font>
    <font>
      <u/>
      <sz val="11"/>
      <color rgb="FF0000FF"/>
      <name val="Calibri"/>
      <family val="2"/>
      <charset val="238"/>
    </font>
    <font>
      <u/>
      <sz val="11"/>
      <color rgb="FF0000FF"/>
      <name val="Calibri"/>
      <family val="2"/>
      <charset val="238"/>
    </font>
    <font>
      <u/>
      <sz val="11"/>
      <name val="Calibri"/>
      <family val="2"/>
      <charset val="238"/>
    </font>
    <font>
      <u/>
      <sz val="11"/>
      <color rgb="FF0000FF"/>
      <name val="Calibri"/>
      <family val="2"/>
      <charset val="238"/>
    </font>
    <font>
      <u/>
      <sz val="11"/>
      <name val="Calibri"/>
      <family val="2"/>
      <charset val="238"/>
    </font>
    <font>
      <u/>
      <sz val="11"/>
      <color rgb="FF333399"/>
      <name val="Calibri"/>
      <family val="2"/>
      <charset val="238"/>
    </font>
    <font>
      <u/>
      <sz val="11"/>
      <color rgb="FF333399"/>
      <name val="Calibri"/>
      <family val="2"/>
      <charset val="238"/>
    </font>
    <font>
      <u/>
      <sz val="11"/>
      <color rgb="FF0000FF"/>
      <name val="Calibri"/>
      <family val="2"/>
      <charset val="238"/>
    </font>
    <font>
      <u/>
      <sz val="11"/>
      <color rgb="FF333399"/>
      <name val="Calibri"/>
      <family val="2"/>
      <charset val="238"/>
    </font>
    <font>
      <u/>
      <sz val="11"/>
      <color rgb="FF333399"/>
      <name val="Calibri"/>
      <family val="2"/>
      <charset val="238"/>
    </font>
    <font>
      <u/>
      <sz val="11"/>
      <name val="Calibri"/>
      <family val="2"/>
      <charset val="238"/>
    </font>
    <font>
      <u/>
      <sz val="11"/>
      <color rgb="FF0000FF"/>
      <name val="Calibri"/>
      <family val="2"/>
      <charset val="238"/>
    </font>
    <font>
      <u/>
      <sz val="11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u/>
      <sz val="11"/>
      <color rgb="FFFF0000"/>
      <name val="Calibri"/>
      <family val="2"/>
      <charset val="238"/>
    </font>
    <font>
      <u/>
      <sz val="11"/>
      <color rgb="FFFF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11"/>
      <color rgb="FF5E5E5E"/>
      <name val="Calibri"/>
      <family val="2"/>
      <charset val="238"/>
    </font>
    <font>
      <b/>
      <sz val="11"/>
      <color rgb="FF646464"/>
      <name val="Calibri"/>
      <family val="2"/>
      <charset val="238"/>
    </font>
    <font>
      <sz val="11"/>
      <color rgb="FF000000"/>
      <name val="Arial"/>
      <family val="2"/>
      <charset val="238"/>
    </font>
    <font>
      <u/>
      <sz val="11"/>
      <color theme="10"/>
      <name val="Calibri"/>
      <family val="2"/>
      <charset val="238"/>
    </font>
    <font>
      <b/>
      <u/>
      <sz val="11"/>
      <color rgb="FF0000FF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1C1E2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FAFAFA"/>
        <bgColor rgb="FFFAFAFA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38" fillId="0" borderId="0" applyNumberFormat="0" applyFill="0" applyBorder="0" applyAlignment="0" applyProtection="0"/>
    <xf numFmtId="0" fontId="4" fillId="0" borderId="1"/>
    <xf numFmtId="0" fontId="46" fillId="0" borderId="1" applyNumberFormat="0" applyFill="0" applyBorder="0" applyAlignment="0" applyProtection="0"/>
    <xf numFmtId="9" fontId="50" fillId="0" borderId="0" applyFont="0" applyFill="0" applyBorder="0" applyAlignment="0" applyProtection="0"/>
  </cellStyleXfs>
  <cellXfs count="263">
    <xf numFmtId="0" fontId="0" fillId="0" borderId="0" xfId="0" applyFont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 wrapText="1"/>
    </xf>
    <xf numFmtId="1" fontId="12" fillId="3" borderId="3" xfId="0" applyNumberFormat="1" applyFont="1" applyFill="1" applyBorder="1" applyAlignment="1">
      <alignment horizontal="center" vertical="center"/>
    </xf>
    <xf numFmtId="1" fontId="11" fillId="2" borderId="6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14" fillId="0" borderId="7" xfId="0" applyFont="1" applyBorder="1" applyAlignment="1">
      <alignment horizontal="left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left" vertical="center" wrapText="1"/>
    </xf>
    <xf numFmtId="49" fontId="17" fillId="2" borderId="7" xfId="0" applyNumberFormat="1" applyFont="1" applyFill="1" applyBorder="1" applyAlignment="1">
      <alignment horizontal="left" vertical="center" wrapText="1"/>
    </xf>
    <xf numFmtId="49" fontId="18" fillId="2" borderId="7" xfId="0" applyNumberFormat="1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1" fontId="0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49" fontId="0" fillId="0" borderId="6" xfId="0" applyNumberFormat="1" applyFont="1" applyBorder="1" applyAlignment="1">
      <alignment horizontal="center" vertical="center" wrapText="1"/>
    </xf>
    <xf numFmtId="1" fontId="28" fillId="0" borderId="7" xfId="0" applyNumberFormat="1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1" fontId="29" fillId="0" borderId="7" xfId="0" applyNumberFormat="1" applyFont="1" applyBorder="1" applyAlignment="1">
      <alignment horizontal="left" vertical="center" wrapText="1"/>
    </xf>
    <xf numFmtId="0" fontId="30" fillId="2" borderId="7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49" fontId="38" fillId="0" borderId="7" xfId="1" applyNumberFormat="1" applyBorder="1" applyAlignment="1">
      <alignment horizontal="left" vertical="center" wrapText="1"/>
    </xf>
    <xf numFmtId="0" fontId="41" fillId="0" borderId="6" xfId="0" applyFont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11" fillId="2" borderId="6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0" fillId="0" borderId="0" xfId="0" applyFont="1" applyAlignment="1"/>
    <xf numFmtId="0" fontId="36" fillId="2" borderId="6" xfId="0" applyFont="1" applyFill="1" applyBorder="1" applyAlignment="1">
      <alignment horizontal="center" vertical="center" wrapText="1"/>
    </xf>
    <xf numFmtId="0" fontId="42" fillId="2" borderId="6" xfId="0" applyNumberFormat="1" applyFont="1" applyFill="1" applyBorder="1" applyAlignment="1">
      <alignment horizontal="center" vertical="center"/>
    </xf>
    <xf numFmtId="0" fontId="38" fillId="0" borderId="7" xfId="1" applyBorder="1" applyAlignment="1">
      <alignment horizontal="left" vertical="center" wrapText="1"/>
    </xf>
    <xf numFmtId="1" fontId="42" fillId="0" borderId="6" xfId="0" applyNumberFormat="1" applyFont="1" applyBorder="1" applyAlignment="1">
      <alignment horizontal="center" vertical="center" wrapText="1"/>
    </xf>
    <xf numFmtId="1" fontId="27" fillId="0" borderId="7" xfId="0" applyNumberFormat="1" applyFont="1" applyBorder="1" applyAlignment="1">
      <alignment horizontal="left" vertical="center" wrapText="1"/>
    </xf>
    <xf numFmtId="0" fontId="0" fillId="0" borderId="0" xfId="0" applyFont="1" applyAlignment="1"/>
    <xf numFmtId="0" fontId="38" fillId="2" borderId="7" xfId="1" applyFill="1" applyBorder="1" applyAlignment="1">
      <alignment horizontal="left" vertical="center" wrapText="1"/>
    </xf>
    <xf numFmtId="0" fontId="0" fillId="0" borderId="0" xfId="0" applyFont="1" applyAlignment="1"/>
    <xf numFmtId="0" fontId="11" fillId="2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6" fillId="2" borderId="13" xfId="0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/>
    </xf>
    <xf numFmtId="0" fontId="0" fillId="2" borderId="6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1" fillId="0" borderId="6" xfId="0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42" fillId="0" borderId="7" xfId="0" applyFont="1" applyBorder="1" applyAlignment="1">
      <alignment horizontal="left" vertical="center" wrapText="1"/>
    </xf>
    <xf numFmtId="0" fontId="42" fillId="2" borderId="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35" fillId="4" borderId="6" xfId="0" applyNumberFormat="1" applyFont="1" applyFill="1" applyBorder="1" applyAlignment="1">
      <alignment horizontal="center" vertical="center" wrapText="1"/>
    </xf>
    <xf numFmtId="0" fontId="11" fillId="2" borderId="13" xfId="0" applyNumberFormat="1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center" vertical="center" wrapText="1"/>
    </xf>
    <xf numFmtId="0" fontId="22" fillId="2" borderId="14" xfId="0" applyFont="1" applyFill="1" applyBorder="1" applyAlignment="1">
      <alignment horizontal="left" vertical="center" wrapText="1"/>
    </xf>
    <xf numFmtId="0" fontId="22" fillId="2" borderId="13" xfId="0" applyFont="1" applyFill="1" applyBorder="1" applyAlignment="1">
      <alignment horizontal="left" vertical="center" wrapText="1"/>
    </xf>
    <xf numFmtId="0" fontId="4" fillId="0" borderId="6" xfId="2" applyBorder="1" applyAlignment="1">
      <alignment horizontal="center" vertical="center"/>
    </xf>
    <xf numFmtId="0" fontId="43" fillId="0" borderId="6" xfId="2" applyFont="1" applyBorder="1" applyAlignment="1">
      <alignment horizontal="left" vertical="center"/>
    </xf>
    <xf numFmtId="0" fontId="43" fillId="0" borderId="6" xfId="2" applyFont="1" applyBorder="1" applyAlignment="1">
      <alignment horizontal="left" vertical="center" wrapText="1"/>
    </xf>
    <xf numFmtId="0" fontId="4" fillId="0" borderId="6" xfId="2" applyBorder="1" applyAlignment="1">
      <alignment horizontal="center" vertical="center" wrapText="1"/>
    </xf>
    <xf numFmtId="0" fontId="4" fillId="0" borderId="6" xfId="2" applyFill="1" applyBorder="1" applyAlignment="1">
      <alignment horizontal="center" vertical="center" wrapText="1"/>
    </xf>
    <xf numFmtId="1" fontId="11" fillId="2" borderId="13" xfId="0" applyNumberFormat="1" applyFont="1" applyFill="1" applyBorder="1" applyAlignment="1">
      <alignment horizontal="center" vertical="center" wrapText="1"/>
    </xf>
    <xf numFmtId="0" fontId="4" fillId="0" borderId="6" xfId="2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0" fillId="0" borderId="0" xfId="0" applyFont="1" applyAlignment="1"/>
    <xf numFmtId="0" fontId="42" fillId="0" borderId="6" xfId="0" applyFont="1" applyBorder="1" applyAlignment="1">
      <alignment horizontal="left" vertical="center"/>
    </xf>
    <xf numFmtId="1" fontId="11" fillId="2" borderId="6" xfId="0" applyNumberFormat="1" applyFont="1" applyFill="1" applyBorder="1" applyAlignment="1">
      <alignment horizontal="left" vertical="center" wrapText="1"/>
    </xf>
    <xf numFmtId="49" fontId="9" fillId="3" borderId="4" xfId="0" applyNumberFormat="1" applyFont="1" applyFill="1" applyBorder="1" applyAlignment="1">
      <alignment horizontal="center" vertical="center"/>
    </xf>
    <xf numFmtId="49" fontId="16" fillId="0" borderId="7" xfId="0" applyNumberFormat="1" applyFont="1" applyBorder="1" applyAlignment="1">
      <alignment horizontal="left" vertical="center" wrapText="1"/>
    </xf>
    <xf numFmtId="49" fontId="14" fillId="2" borderId="7" xfId="0" applyNumberFormat="1" applyFont="1" applyFill="1" applyBorder="1" applyAlignment="1">
      <alignment horizontal="left" vertical="center" wrapText="1"/>
    </xf>
    <xf numFmtId="0" fontId="4" fillId="0" borderId="7" xfId="2" applyBorder="1" applyAlignment="1">
      <alignment horizontal="left" vertical="center"/>
    </xf>
    <xf numFmtId="49" fontId="14" fillId="0" borderId="7" xfId="0" applyNumberFormat="1" applyFont="1" applyBorder="1" applyAlignment="1">
      <alignment horizontal="left" vertical="center" wrapText="1"/>
    </xf>
    <xf numFmtId="49" fontId="23" fillId="2" borderId="7" xfId="0" applyNumberFormat="1" applyFont="1" applyFill="1" applyBorder="1" applyAlignment="1">
      <alignment horizontal="left" vertical="center" wrapText="1"/>
    </xf>
    <xf numFmtId="49" fontId="20" fillId="2" borderId="7" xfId="0" applyNumberFormat="1" applyFont="1" applyFill="1" applyBorder="1" applyAlignment="1">
      <alignment horizontal="left" vertical="center" wrapText="1"/>
    </xf>
    <xf numFmtId="49" fontId="24" fillId="0" borderId="7" xfId="0" applyNumberFormat="1" applyFont="1" applyBorder="1" applyAlignment="1">
      <alignment horizontal="left" vertical="center" wrapText="1"/>
    </xf>
    <xf numFmtId="49" fontId="30" fillId="2" borderId="7" xfId="0" applyNumberFormat="1" applyFont="1" applyFill="1" applyBorder="1" applyAlignment="1">
      <alignment horizontal="left" vertical="center" wrapText="1"/>
    </xf>
    <xf numFmtId="0" fontId="38" fillId="0" borderId="7" xfId="1" applyFill="1" applyBorder="1" applyAlignment="1">
      <alignment horizontal="left" vertical="center" wrapText="1"/>
    </xf>
    <xf numFmtId="49" fontId="25" fillId="0" borderId="7" xfId="0" applyNumberFormat="1" applyFont="1" applyBorder="1" applyAlignment="1">
      <alignment horizontal="left" vertical="center" wrapText="1"/>
    </xf>
    <xf numFmtId="49" fontId="27" fillId="0" borderId="7" xfId="0" applyNumberFormat="1" applyFont="1" applyBorder="1" applyAlignment="1">
      <alignment horizontal="left" vertical="center" wrapText="1"/>
    </xf>
    <xf numFmtId="49" fontId="38" fillId="2" borderId="7" xfId="1" applyNumberFormat="1" applyFill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49" fontId="17" fillId="0" borderId="7" xfId="0" applyNumberFormat="1" applyFont="1" applyBorder="1" applyAlignment="1">
      <alignment horizontal="left" vertical="center" wrapText="1"/>
    </xf>
    <xf numFmtId="49" fontId="40" fillId="0" borderId="7" xfId="0" applyNumberFormat="1" applyFont="1" applyBorder="1" applyAlignment="1">
      <alignment horizontal="left" vertical="center" wrapText="1"/>
    </xf>
    <xf numFmtId="0" fontId="46" fillId="0" borderId="7" xfId="3" applyBorder="1" applyAlignment="1">
      <alignment horizontal="left" vertical="center"/>
    </xf>
    <xf numFmtId="49" fontId="40" fillId="2" borderId="7" xfId="0" applyNumberFormat="1" applyFont="1" applyFill="1" applyBorder="1" applyAlignment="1">
      <alignment horizontal="left" vertical="center" wrapText="1"/>
    </xf>
    <xf numFmtId="49" fontId="31" fillId="2" borderId="7" xfId="0" applyNumberFormat="1" applyFont="1" applyFill="1" applyBorder="1" applyAlignment="1">
      <alignment horizontal="left" vertical="center" wrapText="1"/>
    </xf>
    <xf numFmtId="0" fontId="38" fillId="0" borderId="7" xfId="1" applyBorder="1" applyAlignment="1">
      <alignment horizontal="left" vertical="center"/>
    </xf>
    <xf numFmtId="49" fontId="18" fillId="2" borderId="13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42" fillId="0" borderId="13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4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5" fillId="0" borderId="6" xfId="0" applyFont="1" applyBorder="1" applyAlignment="1">
      <alignment horizontal="center" vertical="center" wrapText="1"/>
    </xf>
    <xf numFmtId="0" fontId="38" fillId="0" borderId="13" xfId="1" applyBorder="1" applyAlignment="1">
      <alignment horizontal="left" vertical="center" wrapText="1"/>
    </xf>
    <xf numFmtId="0" fontId="46" fillId="0" borderId="7" xfId="3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37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4" fillId="0" borderId="7" xfId="2" applyBorder="1" applyAlignment="1">
      <alignment horizontal="left" vertical="center" wrapText="1"/>
    </xf>
    <xf numFmtId="0" fontId="38" fillId="2" borderId="13" xfId="1" applyFill="1" applyBorder="1" applyAlignment="1">
      <alignment horizontal="left" vertical="center" wrapText="1"/>
    </xf>
    <xf numFmtId="49" fontId="14" fillId="2" borderId="13" xfId="0" applyNumberFormat="1" applyFont="1" applyFill="1" applyBorder="1" applyAlignment="1">
      <alignment horizontal="left" vertical="center" wrapText="1"/>
    </xf>
    <xf numFmtId="49" fontId="38" fillId="2" borderId="13" xfId="1" applyNumberFormat="1" applyFill="1" applyBorder="1" applyAlignment="1">
      <alignment horizontal="left" vertical="center" wrapText="1"/>
    </xf>
    <xf numFmtId="0" fontId="47" fillId="0" borderId="6" xfId="0" applyFont="1" applyBorder="1" applyAlignment="1">
      <alignment horizontal="left" vertical="center"/>
    </xf>
    <xf numFmtId="0" fontId="46" fillId="0" borderId="13" xfId="3" applyBorder="1" applyAlignment="1">
      <alignment horizontal="left" vertical="center"/>
    </xf>
    <xf numFmtId="0" fontId="14" fillId="0" borderId="13" xfId="0" applyFont="1" applyBorder="1" applyAlignment="1">
      <alignment horizontal="left" vertical="center" wrapText="1"/>
    </xf>
    <xf numFmtId="0" fontId="0" fillId="0" borderId="0" xfId="0" applyFont="1" applyAlignment="1"/>
    <xf numFmtId="0" fontId="11" fillId="2" borderId="16" xfId="0" applyNumberFormat="1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49" fillId="0" borderId="6" xfId="0" applyFont="1" applyBorder="1" applyAlignment="1">
      <alignment horizontal="left" vertical="center" wrapText="1"/>
    </xf>
    <xf numFmtId="0" fontId="48" fillId="0" borderId="6" xfId="0" applyFont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22" fillId="2" borderId="16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34" fillId="2" borderId="7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3" fillId="0" borderId="6" xfId="2" applyFont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 wrapText="1"/>
    </xf>
    <xf numFmtId="0" fontId="33" fillId="2" borderId="13" xfId="0" applyFont="1" applyFill="1" applyBorder="1" applyAlignment="1">
      <alignment horizontal="left" vertical="center" wrapText="1"/>
    </xf>
    <xf numFmtId="0" fontId="34" fillId="2" borderId="13" xfId="0" applyFont="1" applyFill="1" applyBorder="1" applyAlignment="1">
      <alignment horizontal="left" vertical="center" wrapText="1"/>
    </xf>
    <xf numFmtId="0" fontId="32" fillId="2" borderId="13" xfId="0" applyFont="1" applyFill="1" applyBorder="1" applyAlignment="1">
      <alignment horizontal="left" vertical="center" wrapText="1"/>
    </xf>
    <xf numFmtId="0" fontId="38" fillId="2" borderId="14" xfId="1" applyFill="1" applyBorder="1" applyAlignment="1">
      <alignment horizontal="left" vertical="center" wrapText="1"/>
    </xf>
    <xf numFmtId="0" fontId="42" fillId="0" borderId="5" xfId="0" applyFont="1" applyBorder="1" applyAlignment="1">
      <alignment horizontal="center"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/>
    <xf numFmtId="1" fontId="11" fillId="2" borderId="13" xfId="0" applyNumberFormat="1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49" fontId="40" fillId="0" borderId="7" xfId="0" applyNumberFormat="1" applyFont="1" applyFill="1" applyBorder="1" applyAlignment="1">
      <alignment horizontal="left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0" fontId="35" fillId="4" borderId="13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41" fillId="2" borderId="7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0" borderId="7" xfId="2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41" fillId="0" borderId="7" xfId="0" applyFont="1" applyBorder="1" applyAlignment="1">
      <alignment horizontal="left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9" fontId="17" fillId="2" borderId="13" xfId="0" applyNumberFormat="1" applyFont="1" applyFill="1" applyBorder="1" applyAlignment="1">
      <alignment horizontal="left" vertical="center" wrapText="1"/>
    </xf>
    <xf numFmtId="0" fontId="38" fillId="0" borderId="13" xfId="1" applyBorder="1" applyAlignment="1">
      <alignment horizontal="left" vertical="center"/>
    </xf>
    <xf numFmtId="0" fontId="49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8" fillId="0" borderId="16" xfId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44" fillId="0" borderId="7" xfId="1" applyFont="1" applyBorder="1" applyAlignment="1">
      <alignment horizontal="left" vertical="center" wrapText="1"/>
    </xf>
    <xf numFmtId="0" fontId="35" fillId="4" borderId="13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8" xfId="0" applyNumberFormat="1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1" fontId="38" fillId="0" borderId="7" xfId="1" applyNumberFormat="1" applyBorder="1" applyAlignment="1">
      <alignment horizontal="left" vertical="center" wrapText="1"/>
    </xf>
    <xf numFmtId="1" fontId="28" fillId="0" borderId="9" xfId="0" applyNumberFormat="1" applyFont="1" applyBorder="1" applyAlignment="1">
      <alignment horizontal="left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2" borderId="15" xfId="0" applyNumberFormat="1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48" fillId="2" borderId="6" xfId="0" applyFont="1" applyFill="1" applyBorder="1" applyAlignment="1">
      <alignment horizontal="center" vertical="center" wrapText="1"/>
    </xf>
    <xf numFmtId="0" fontId="42" fillId="2" borderId="6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left" vertical="center" wrapText="1"/>
    </xf>
    <xf numFmtId="1" fontId="11" fillId="2" borderId="11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38" fillId="0" borderId="8" xfId="1" applyBorder="1" applyAlignment="1">
      <alignment horizontal="left" vertical="center" wrapText="1"/>
    </xf>
    <xf numFmtId="0" fontId="0" fillId="0" borderId="0" xfId="4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/>
    </xf>
    <xf numFmtId="0" fontId="48" fillId="0" borderId="6" xfId="0" applyNumberFormat="1" applyFont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 wrapText="1"/>
    </xf>
    <xf numFmtId="0" fontId="48" fillId="0" borderId="13" xfId="0" applyNumberFormat="1" applyFont="1" applyBorder="1" applyAlignment="1">
      <alignment horizontal="center" vertical="center"/>
    </xf>
    <xf numFmtId="0" fontId="42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49" fontId="18" fillId="2" borderId="8" xfId="0" applyNumberFormat="1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49" fontId="11" fillId="2" borderId="13" xfId="0" applyNumberFormat="1" applyFont="1" applyFill="1" applyBorder="1" applyAlignment="1">
      <alignment horizontal="left" vertical="center" wrapText="1"/>
    </xf>
    <xf numFmtId="49" fontId="18" fillId="2" borderId="12" xfId="0" applyNumberFormat="1" applyFont="1" applyFill="1" applyBorder="1" applyAlignment="1">
      <alignment horizontal="left" vertical="center" wrapText="1"/>
    </xf>
    <xf numFmtId="49" fontId="14" fillId="2" borderId="6" xfId="0" applyNumberFormat="1" applyFont="1" applyFill="1" applyBorder="1" applyAlignment="1">
      <alignment horizontal="left" vertical="center" wrapText="1"/>
    </xf>
    <xf numFmtId="49" fontId="38" fillId="2" borderId="8" xfId="1" applyNumberFormat="1" applyFill="1" applyBorder="1" applyAlignment="1">
      <alignment horizontal="left" vertical="center" wrapText="1"/>
    </xf>
    <xf numFmtId="49" fontId="18" fillId="2" borderId="10" xfId="0" applyNumberFormat="1" applyFont="1" applyFill="1" applyBorder="1" applyAlignment="1">
      <alignment horizontal="left" vertical="center" wrapText="1"/>
    </xf>
    <xf numFmtId="0" fontId="0" fillId="0" borderId="13" xfId="4" applyNumberFormat="1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left" vertical="center"/>
    </xf>
    <xf numFmtId="0" fontId="42" fillId="0" borderId="6" xfId="0" applyFont="1" applyFill="1" applyBorder="1" applyAlignment="1">
      <alignment horizontal="center" vertical="center" wrapText="1"/>
    </xf>
    <xf numFmtId="0" fontId="11" fillId="2" borderId="11" xfId="0" applyNumberFormat="1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left" vertical="center" wrapText="1"/>
    </xf>
    <xf numFmtId="0" fontId="2" fillId="0" borderId="6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0" fontId="1" fillId="0" borderId="6" xfId="2" applyFont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38" fillId="0" borderId="7" xfId="1" applyFill="1" applyBorder="1" applyAlignment="1">
      <alignment horizontal="left" vertical="center"/>
    </xf>
    <xf numFmtId="0" fontId="11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1" xfId="0" applyFont="1" applyBorder="1" applyAlignment="1">
      <alignment horizontal="left" wrapText="1"/>
    </xf>
  </cellXfs>
  <cellStyles count="5">
    <cellStyle name="Hiperveza" xfId="1" builtinId="8"/>
    <cellStyle name="Hiperveza 2" xfId="3" xr:uid="{00000000-0005-0000-0000-000001000000}"/>
    <cellStyle name="Normalno" xfId="0" builtinId="0"/>
    <cellStyle name="Normalno 2" xfId="2" xr:uid="{00000000-0005-0000-0000-000003000000}"/>
    <cellStyle name="Postotak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109</xdr:row>
      <xdr:rowOff>114300</xdr:rowOff>
    </xdr:from>
    <xdr:ext cx="9525" cy="571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109</xdr:row>
      <xdr:rowOff>114300</xdr:rowOff>
    </xdr:from>
    <xdr:ext cx="9525" cy="571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129</xdr:row>
      <xdr:rowOff>114300</xdr:rowOff>
    </xdr:from>
    <xdr:ext cx="0" cy="12382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129</xdr:row>
      <xdr:rowOff>114300</xdr:rowOff>
    </xdr:from>
    <xdr:ext cx="0" cy="123825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croatia-incentive.com" TargetMode="External"/><Relationship Id="rId18" Type="http://schemas.openxmlformats.org/officeDocument/2006/relationships/hyperlink" Target="mailto:marko@vip-media.hr,info@vip-media.hr" TargetMode="External"/><Relationship Id="rId26" Type="http://schemas.openxmlformats.org/officeDocument/2006/relationships/hyperlink" Target="mailto:silvija.geenea@gmail.com" TargetMode="External"/><Relationship Id="rId39" Type="http://schemas.openxmlformats.org/officeDocument/2006/relationships/hyperlink" Target="mailto:tomislav.kriznjak@hotmail.com" TargetMode="External"/><Relationship Id="rId21" Type="http://schemas.openxmlformats.org/officeDocument/2006/relationships/hyperlink" Target="mailto:info.fiavip@gmail.com" TargetMode="External"/><Relationship Id="rId34" Type="http://schemas.openxmlformats.org/officeDocument/2006/relationships/hyperlink" Target="mailto:hok@hok-osiguranje.hr" TargetMode="External"/><Relationship Id="rId42" Type="http://schemas.openxmlformats.org/officeDocument/2006/relationships/hyperlink" Target="mailto:stil-plet@vz.htnet.hr" TargetMode="External"/><Relationship Id="rId47" Type="http://schemas.openxmlformats.org/officeDocument/2006/relationships/hyperlink" Target="mailto:zitomirkovec@gmail.com" TargetMode="External"/><Relationship Id="rId50" Type="http://schemas.openxmlformats.org/officeDocument/2006/relationships/hyperlink" Target="mailto:info@we-kr.com" TargetMode="External"/><Relationship Id="rId55" Type="http://schemas.openxmlformats.org/officeDocument/2006/relationships/vmlDrawing" Target="../drawings/vmlDrawing1.vml"/><Relationship Id="rId7" Type="http://schemas.openxmlformats.org/officeDocument/2006/relationships/hyperlink" Target="mailto:habek.inzenjering@gmail.com;vlado.habek@vz.t-com.hr" TargetMode="External"/><Relationship Id="rId12" Type="http://schemas.openxmlformats.org/officeDocument/2006/relationships/hyperlink" Target="mailto:ivan.hudoletnjak@gmail.com" TargetMode="External"/><Relationship Id="rId17" Type="http://schemas.openxmlformats.org/officeDocument/2006/relationships/hyperlink" Target="mailto:info@slivar.hr" TargetMode="External"/><Relationship Id="rId25" Type="http://schemas.openxmlformats.org/officeDocument/2006/relationships/hyperlink" Target="mailto:jelenicepripacu@gmail.com" TargetMode="External"/><Relationship Id="rId33" Type="http://schemas.openxmlformats.org/officeDocument/2006/relationships/hyperlink" Target="mailto:podrska@psk.hr" TargetMode="External"/><Relationship Id="rId38" Type="http://schemas.openxmlformats.org/officeDocument/2006/relationships/hyperlink" Target="mailto:krizanec.montaza@gmail.com" TargetMode="External"/><Relationship Id="rId46" Type="http://schemas.openxmlformats.org/officeDocument/2006/relationships/hyperlink" Target="mailto:vugrinec@zg.t-com.hr" TargetMode="External"/><Relationship Id="rId2" Type="http://schemas.openxmlformats.org/officeDocument/2006/relationships/hyperlink" Target="mailto:autokol@vz.htnet.hr" TargetMode="External"/><Relationship Id="rId16" Type="http://schemas.openxmlformats.org/officeDocument/2006/relationships/hyperlink" Target="mailto:veterinarska.stanica.ivanec@vz.t-com.hr" TargetMode="External"/><Relationship Id="rId20" Type="http://schemas.openxmlformats.org/officeDocument/2006/relationships/hyperlink" Target="mailto:kustelega@gmail.com" TargetMode="External"/><Relationship Id="rId29" Type="http://schemas.openxmlformats.org/officeDocument/2006/relationships/hyperlink" Target="mailto:zeljko.bezak@kr.t-com.hr" TargetMode="External"/><Relationship Id="rId41" Type="http://schemas.openxmlformats.org/officeDocument/2006/relationships/hyperlink" Target="mailto:ms@vz.htnet.hr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mailto:adh.d.o.o@vz-t-com.hr" TargetMode="External"/><Relationship Id="rId6" Type="http://schemas.openxmlformats.org/officeDocument/2006/relationships/hyperlink" Target="mailto:info@ghetaldus.hr;ghetaldus@vz.htnet.hr" TargetMode="External"/><Relationship Id="rId11" Type="http://schemas.openxmlformats.org/officeDocument/2006/relationships/hyperlink" Target="mailto:sprem-amarena@vz.htnet.hr" TargetMode="External"/><Relationship Id="rId24" Type="http://schemas.openxmlformats.org/officeDocument/2006/relationships/hyperlink" Target="mailto:info@happy-kids.hr" TargetMode="External"/><Relationship Id="rId32" Type="http://schemas.openxmlformats.org/officeDocument/2006/relationships/hyperlink" Target="mailto:info@finesa-grupa.hr" TargetMode="External"/><Relationship Id="rId37" Type="http://schemas.openxmlformats.org/officeDocument/2006/relationships/hyperlink" Target="mailto:info@koncar.hr" TargetMode="External"/><Relationship Id="rId40" Type="http://schemas.openxmlformats.org/officeDocument/2006/relationships/hyperlink" Target="mailto:mr.engineering777@gmail.com" TargetMode="External"/><Relationship Id="rId45" Type="http://schemas.openxmlformats.org/officeDocument/2006/relationships/hyperlink" Target="mailto:promotion@vindija.hr" TargetMode="External"/><Relationship Id="rId53" Type="http://schemas.openxmlformats.org/officeDocument/2006/relationships/hyperlink" Target="mailto:centaroka@gmail.com" TargetMode="External"/><Relationship Id="rId5" Type="http://schemas.openxmlformats.org/officeDocument/2006/relationships/hyperlink" Target="mailto:info@geothermal.hr" TargetMode="External"/><Relationship Id="rId15" Type="http://schemas.openxmlformats.org/officeDocument/2006/relationships/hyperlink" Target="mailto:banka@jtbanka.hr" TargetMode="External"/><Relationship Id="rId23" Type="http://schemas.openxmlformats.org/officeDocument/2006/relationships/hyperlink" Target="mailto:bauart.hr@gmail.com" TargetMode="External"/><Relationship Id="rId28" Type="http://schemas.openxmlformats.org/officeDocument/2006/relationships/hyperlink" Target="mailto:mtphotography2017@gmail.com" TargetMode="External"/><Relationship Id="rId36" Type="http://schemas.openxmlformats.org/officeDocument/2006/relationships/hyperlink" Target="mailto:kolacic.srece@gmail.com" TargetMode="External"/><Relationship Id="rId49" Type="http://schemas.openxmlformats.org/officeDocument/2006/relationships/hyperlink" Target="mailto:info@grouphrh.hr" TargetMode="External"/><Relationship Id="rId10" Type="http://schemas.openxmlformats.org/officeDocument/2006/relationships/hyperlink" Target="mailto:piskacdo@gmail.com" TargetMode="External"/><Relationship Id="rId19" Type="http://schemas.openxmlformats.org/officeDocument/2006/relationships/hyperlink" Target="mailto:jerko.boskovic@tesla.com.hr" TargetMode="External"/><Relationship Id="rId31" Type="http://schemas.openxmlformats.org/officeDocument/2006/relationships/hyperlink" Target="mailto:miljenko.grudicek@fina.hr." TargetMode="External"/><Relationship Id="rId44" Type="http://schemas.openxmlformats.org/officeDocument/2006/relationships/hyperlink" Target="mailto:trgonom@trgonom.hr" TargetMode="External"/><Relationship Id="rId52" Type="http://schemas.openxmlformats.org/officeDocument/2006/relationships/hyperlink" Target="mailto:info@centarpsiva.hr" TargetMode="External"/><Relationship Id="rId4" Type="http://schemas.openxmlformats.org/officeDocument/2006/relationships/hyperlink" Target="mailto:martinaputar@yahoo.com" TargetMode="External"/><Relationship Id="rId9" Type="http://schemas.openxmlformats.org/officeDocument/2006/relationships/hyperlink" Target="mailto:jedinstvo.dd@vz.t-com.hr" TargetMode="External"/><Relationship Id="rId14" Type="http://schemas.openxmlformats.org/officeDocument/2006/relationships/hyperlink" Target="mailto:vesna.bencek@vz.t-com.hr" TargetMode="External"/><Relationship Id="rId22" Type="http://schemas.openxmlformats.org/officeDocument/2006/relationships/hyperlink" Target="mailto:ivica.mudri1@gmail.com" TargetMode="External"/><Relationship Id="rId27" Type="http://schemas.openxmlformats.org/officeDocument/2006/relationships/hyperlink" Target="mailto:drimys9@gmail.com" TargetMode="External"/><Relationship Id="rId30" Type="http://schemas.openxmlformats.org/officeDocument/2006/relationships/hyperlink" Target="mailto:stil.info@email.t-com.hr,josip.celig@vz.t-com.hr" TargetMode="External"/><Relationship Id="rId35" Type="http://schemas.openxmlformats.org/officeDocument/2006/relationships/hyperlink" Target="mailto:infrastruktura.upiti@hzinfra.hr" TargetMode="External"/><Relationship Id="rId43" Type="http://schemas.openxmlformats.org/officeDocument/2006/relationships/hyperlink" Target="mailto:komercijala@tpvz.hr" TargetMode="External"/><Relationship Id="rId48" Type="http://schemas.openxmlformats.org/officeDocument/2006/relationships/hyperlink" Target="mailto:zagservis@net.hr" TargetMode="External"/><Relationship Id="rId56" Type="http://schemas.openxmlformats.org/officeDocument/2006/relationships/comments" Target="../comments1.xml"/><Relationship Id="rId8" Type="http://schemas.openxmlformats.org/officeDocument/2006/relationships/hyperlink" Target="mailto:kc@adriatic-osiguranje.hr" TargetMode="External"/><Relationship Id="rId51" Type="http://schemas.openxmlformats.org/officeDocument/2006/relationships/hyperlink" Target="mailto:david.busnja@tesla.com.hr" TargetMode="External"/><Relationship Id="rId3" Type="http://schemas.openxmlformats.org/officeDocument/2006/relationships/hyperlink" Target="mailto:elmok@vz.htnet.hr;elmok@vz.t-com.h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arlo.levanic@gmail.com" TargetMode="External"/><Relationship Id="rId13" Type="http://schemas.openxmlformats.org/officeDocument/2006/relationships/hyperlink" Target="mailto:hranicvalerija@gmail.com" TargetMode="External"/><Relationship Id="rId18" Type="http://schemas.openxmlformats.org/officeDocument/2006/relationships/hyperlink" Target="mailto:keramika.mecena@gmail.com" TargetMode="External"/><Relationship Id="rId26" Type="http://schemas.openxmlformats.org/officeDocument/2006/relationships/hyperlink" Target="mailto:marko.cus@gmail.com" TargetMode="External"/><Relationship Id="rId3" Type="http://schemas.openxmlformats.org/officeDocument/2006/relationships/hyperlink" Target="mailto:ferek.anica@gmail.com" TargetMode="External"/><Relationship Id="rId21" Type="http://schemas.openxmlformats.org/officeDocument/2006/relationships/hyperlink" Target="mailto:ivanalazar37@gmail.com" TargetMode="External"/><Relationship Id="rId34" Type="http://schemas.openxmlformats.org/officeDocument/2006/relationships/hyperlink" Target="mailto:tdm.ivanec@gmail.com" TargetMode="External"/><Relationship Id="rId7" Type="http://schemas.openxmlformats.org/officeDocument/2006/relationships/hyperlink" Target="mailto:slavko.klampfl@vz.t-com.hr" TargetMode="External"/><Relationship Id="rId12" Type="http://schemas.openxmlformats.org/officeDocument/2006/relationships/hyperlink" Target="mailto:app1@net.hr" TargetMode="External"/><Relationship Id="rId17" Type="http://schemas.openxmlformats.org/officeDocument/2006/relationships/hyperlink" Target="mailto:ljiljana.miokovic@gmail.com" TargetMode="External"/><Relationship Id="rId25" Type="http://schemas.openxmlformats.org/officeDocument/2006/relationships/hyperlink" Target="mailto:biserkovidacek@gmail.com" TargetMode="External"/><Relationship Id="rId33" Type="http://schemas.openxmlformats.org/officeDocument/2006/relationships/hyperlink" Target="mailto:tezak.petra@gmail.com" TargetMode="External"/><Relationship Id="rId2" Type="http://schemas.openxmlformats.org/officeDocument/2006/relationships/hyperlink" Target="mailto:idubovecak86@gmail.com" TargetMode="External"/><Relationship Id="rId16" Type="http://schemas.openxmlformats.org/officeDocument/2006/relationships/hyperlink" Target="mailto:beautybarbydaria@gmail.com" TargetMode="External"/><Relationship Id="rId20" Type="http://schemas.openxmlformats.org/officeDocument/2006/relationships/hyperlink" Target="mailto:smetal018@gmail.com" TargetMode="External"/><Relationship Id="rId29" Type="http://schemas.openxmlformats.org/officeDocument/2006/relationships/hyperlink" Target="mailto:foto.merli&#263;@gmail.com" TargetMode="External"/><Relationship Id="rId1" Type="http://schemas.openxmlformats.org/officeDocument/2006/relationships/hyperlink" Target="mailto:sprem-amarena@vz.htnet.hr;sprem-amarena@vz.t-com.hr" TargetMode="External"/><Relationship Id="rId6" Type="http://schemas.openxmlformats.org/officeDocument/2006/relationships/hyperlink" Target="mailto:put.svile@net.hr" TargetMode="External"/><Relationship Id="rId11" Type="http://schemas.openxmlformats.org/officeDocument/2006/relationships/hyperlink" Target="mailto:ciceklepoglavecandreja@gmail.com" TargetMode="External"/><Relationship Id="rId24" Type="http://schemas.openxmlformats.org/officeDocument/2006/relationships/hyperlink" Target="mailto:vhruskar11@gmail.com" TargetMode="External"/><Relationship Id="rId32" Type="http://schemas.openxmlformats.org/officeDocument/2006/relationships/hyperlink" Target="mailto:mariolet81@gmail.com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mailto:goran.kusen@vz.t-com.hr" TargetMode="External"/><Relationship Id="rId15" Type="http://schemas.openxmlformats.org/officeDocument/2006/relationships/hyperlink" Target="mailto:petar@lollapalooza-massage.hr?__xts__=" TargetMode="External"/><Relationship Id="rId23" Type="http://schemas.openxmlformats.org/officeDocument/2006/relationships/hyperlink" Target="mailto:tomislavkolarek@gmail.com" TargetMode="External"/><Relationship Id="rId28" Type="http://schemas.openxmlformats.org/officeDocument/2006/relationships/hyperlink" Target="mailto:kristijan.servis@gmail.com" TargetMode="External"/><Relationship Id="rId36" Type="http://schemas.openxmlformats.org/officeDocument/2006/relationships/printerSettings" Target="../printerSettings/printerSettings2.bin"/><Relationship Id="rId10" Type="http://schemas.openxmlformats.org/officeDocument/2006/relationships/hyperlink" Target="mailto:023gym@gmail.com" TargetMode="External"/><Relationship Id="rId19" Type="http://schemas.openxmlformats.org/officeDocument/2006/relationships/hyperlink" Target="mailto:masterkiropraktik.wien@gmail.com" TargetMode="External"/><Relationship Id="rId31" Type="http://schemas.openxmlformats.org/officeDocument/2006/relationships/hyperlink" Target="mailto:odvjetnicki-ured1@vz.t-com.hr" TargetMode="External"/><Relationship Id="rId4" Type="http://schemas.openxmlformats.org/officeDocument/2006/relationships/hyperlink" Target="mailto:blaz.hunjet@gmail.com" TargetMode="External"/><Relationship Id="rId9" Type="http://schemas.openxmlformats.org/officeDocument/2006/relationships/hyperlink" Target="mailto:mladen.kucej@gmail.com,info@mmk-keramik.hr" TargetMode="External"/><Relationship Id="rId14" Type="http://schemas.openxmlformats.org/officeDocument/2006/relationships/hyperlink" Target="mailto:levacicdejan@gmail.com" TargetMode="External"/><Relationship Id="rId22" Type="http://schemas.openxmlformats.org/officeDocument/2006/relationships/hyperlink" Target="mailto:nikolageci@gmail.com" TargetMode="External"/><Relationship Id="rId27" Type="http://schemas.openxmlformats.org/officeDocument/2006/relationships/hyperlink" Target="mailto:info@dgu.hr" TargetMode="External"/><Relationship Id="rId30" Type="http://schemas.openxmlformats.org/officeDocument/2006/relationships/hyperlink" Target="mailto:uho.ivanec@vz.t-com.hr" TargetMode="External"/><Relationship Id="rId35" Type="http://schemas.openxmlformats.org/officeDocument/2006/relationships/hyperlink" Target="mailto:svijetmaste.ivane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72"/>
  <sheetViews>
    <sheetView topLeftCell="A31" workbookViewId="0">
      <selection activeCell="A6" sqref="A6"/>
    </sheetView>
  </sheetViews>
  <sheetFormatPr defaultColWidth="14.42578125" defaultRowHeight="15" customHeight="1" x14ac:dyDescent="0.25"/>
  <cols>
    <col min="1" max="1" width="8.42578125" style="125" customWidth="1"/>
    <col min="2" max="2" width="20" style="125" customWidth="1"/>
    <col min="3" max="3" width="27.28515625" style="122" customWidth="1"/>
    <col min="4" max="4" width="28.140625" style="125" customWidth="1"/>
    <col min="5" max="5" width="29" style="125" customWidth="1"/>
    <col min="6" max="6" width="19.5703125" style="125" customWidth="1"/>
    <col min="7" max="7" width="20.42578125" style="131" customWidth="1"/>
    <col min="8" max="8" width="17.5703125" style="125" customWidth="1"/>
    <col min="9" max="9" width="18.42578125" style="123" customWidth="1"/>
    <col min="10" max="10" width="30.140625" style="122" customWidth="1"/>
    <col min="11" max="26" width="8.7109375" customWidth="1"/>
  </cols>
  <sheetData>
    <row r="1" spans="1:26" ht="45" customHeight="1" x14ac:dyDescent="0.25">
      <c r="A1" s="259" t="s">
        <v>3068</v>
      </c>
      <c r="B1" s="259"/>
      <c r="C1" s="259"/>
      <c r="D1" s="259"/>
      <c r="E1" s="140"/>
      <c r="F1" s="2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 x14ac:dyDescent="0.25">
      <c r="A2" s="259"/>
      <c r="B2" s="259"/>
      <c r="C2" s="259"/>
      <c r="D2" s="259"/>
      <c r="E2" s="4"/>
      <c r="F2" s="2"/>
    </row>
    <row r="3" spans="1:26" ht="18.75" customHeight="1" x14ac:dyDescent="0.25">
      <c r="A3" s="258" t="s">
        <v>4</v>
      </c>
      <c r="B3" s="258"/>
      <c r="C3" s="258"/>
      <c r="D3" s="258"/>
      <c r="E3" s="4"/>
      <c r="F3" s="2"/>
    </row>
    <row r="4" spans="1:26" ht="18.75" customHeight="1" x14ac:dyDescent="0.25">
      <c r="A4" s="258" t="s">
        <v>3327</v>
      </c>
      <c r="B4" s="258"/>
      <c r="C4" s="258"/>
      <c r="D4" s="258"/>
      <c r="E4" s="4"/>
      <c r="F4" s="2"/>
    </row>
    <row r="5" spans="1:26" ht="15.75" customHeight="1" thickBot="1" x14ac:dyDescent="0.3">
      <c r="C5" s="141"/>
    </row>
    <row r="6" spans="1:26" ht="60" customHeight="1" x14ac:dyDescent="0.3">
      <c r="A6" s="7" t="s">
        <v>1</v>
      </c>
      <c r="B6" s="9" t="s">
        <v>2</v>
      </c>
      <c r="C6" s="5" t="s">
        <v>12</v>
      </c>
      <c r="D6" s="5" t="s">
        <v>5</v>
      </c>
      <c r="E6" s="5" t="s">
        <v>6</v>
      </c>
      <c r="F6" s="5" t="s">
        <v>7</v>
      </c>
      <c r="G6" s="5" t="s">
        <v>8</v>
      </c>
      <c r="H6" s="6" t="s">
        <v>9</v>
      </c>
      <c r="I6" s="5" t="s">
        <v>10</v>
      </c>
      <c r="J6" s="100" t="s">
        <v>11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s="163" customFormat="1" ht="60" customHeight="1" x14ac:dyDescent="0.3">
      <c r="A7" s="15" t="s">
        <v>2371</v>
      </c>
      <c r="B7" s="15" t="s">
        <v>3249</v>
      </c>
      <c r="C7" s="16" t="s">
        <v>3248</v>
      </c>
      <c r="D7" s="15" t="s">
        <v>27</v>
      </c>
      <c r="E7" s="15" t="s">
        <v>269</v>
      </c>
      <c r="F7" s="15" t="s">
        <v>3250</v>
      </c>
      <c r="G7" s="15" t="s">
        <v>3251</v>
      </c>
      <c r="H7" s="15" t="s">
        <v>1368</v>
      </c>
      <c r="I7" s="15"/>
      <c r="J7" s="15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60" customHeight="1" x14ac:dyDescent="0.25">
      <c r="A8" s="8" t="s">
        <v>2375</v>
      </c>
      <c r="B8" s="15">
        <v>64976429741</v>
      </c>
      <c r="C8" s="16" t="s">
        <v>26</v>
      </c>
      <c r="D8" s="17" t="s">
        <v>27</v>
      </c>
      <c r="E8" s="17" t="s">
        <v>28</v>
      </c>
      <c r="F8" s="17" t="s">
        <v>29</v>
      </c>
      <c r="G8" s="17" t="s">
        <v>30</v>
      </c>
      <c r="H8" s="17" t="s">
        <v>31</v>
      </c>
      <c r="I8" s="66" t="s">
        <v>2626</v>
      </c>
      <c r="J8" s="101" t="str">
        <f>HYPERLINK("mailto:abelektro-klima@vz.t-com.hr","abelektro-klima@vz.t-com.hr")</f>
        <v>abelektro-klima@vz.t-com.hr</v>
      </c>
    </row>
    <row r="9" spans="1:26" ht="60" customHeight="1" x14ac:dyDescent="0.25">
      <c r="A9" s="8" t="s">
        <v>2372</v>
      </c>
      <c r="B9" s="15" t="s">
        <v>37</v>
      </c>
      <c r="C9" s="16" t="s">
        <v>38</v>
      </c>
      <c r="D9" s="17" t="s">
        <v>27</v>
      </c>
      <c r="E9" s="17" t="s">
        <v>39</v>
      </c>
      <c r="F9" s="17" t="s">
        <v>40</v>
      </c>
      <c r="G9" s="17" t="s">
        <v>41</v>
      </c>
      <c r="H9" s="17" t="s">
        <v>42</v>
      </c>
      <c r="I9" s="66" t="s">
        <v>1978</v>
      </c>
      <c r="J9" s="101" t="str">
        <f>HYPERLINK("mailto:info@adria-oil.com","info@adria-oil.com")</f>
        <v>info@adria-oil.com</v>
      </c>
    </row>
    <row r="10" spans="1:26" ht="60" customHeight="1" x14ac:dyDescent="0.25">
      <c r="A10" s="15" t="s">
        <v>2376</v>
      </c>
      <c r="B10" s="15">
        <v>94472454976</v>
      </c>
      <c r="C10" s="16" t="s">
        <v>1666</v>
      </c>
      <c r="D10" s="17" t="s">
        <v>27</v>
      </c>
      <c r="E10" s="17" t="s">
        <v>71</v>
      </c>
      <c r="F10" s="17" t="s">
        <v>758</v>
      </c>
      <c r="G10" s="17" t="s">
        <v>759</v>
      </c>
      <c r="H10" s="17" t="s">
        <v>42</v>
      </c>
      <c r="I10" s="66" t="s">
        <v>1979</v>
      </c>
      <c r="J10" s="39" t="s">
        <v>1667</v>
      </c>
    </row>
    <row r="11" spans="1:26" s="163" customFormat="1" ht="60" customHeight="1" x14ac:dyDescent="0.25">
      <c r="A11" s="15" t="s">
        <v>2377</v>
      </c>
      <c r="B11" s="15">
        <v>28718482525</v>
      </c>
      <c r="C11" s="16" t="s">
        <v>2979</v>
      </c>
      <c r="D11" s="17" t="s">
        <v>1955</v>
      </c>
      <c r="E11" s="17" t="s">
        <v>2980</v>
      </c>
      <c r="F11" s="17" t="s">
        <v>2981</v>
      </c>
      <c r="G11" s="17" t="s">
        <v>2982</v>
      </c>
      <c r="H11" s="17" t="s">
        <v>31</v>
      </c>
      <c r="I11" s="66"/>
      <c r="J11" s="39"/>
    </row>
    <row r="12" spans="1:26" ht="60" customHeight="1" x14ac:dyDescent="0.25">
      <c r="A12" s="8" t="s">
        <v>2374</v>
      </c>
      <c r="B12" s="15">
        <v>87566607132</v>
      </c>
      <c r="C12" s="16" t="s">
        <v>50</v>
      </c>
      <c r="D12" s="17" t="s">
        <v>51</v>
      </c>
      <c r="E12" s="17" t="s">
        <v>52</v>
      </c>
      <c r="F12" s="17" t="s">
        <v>53</v>
      </c>
      <c r="G12" s="17" t="s">
        <v>54</v>
      </c>
      <c r="H12" s="17" t="s">
        <v>42</v>
      </c>
      <c r="I12" s="66" t="s">
        <v>1576</v>
      </c>
      <c r="J12" s="101" t="str">
        <f>HYPERLINK("mailto:biroaktiva@gmail.com","biroaktiva@gmail.com")</f>
        <v>biroaktiva@gmail.com</v>
      </c>
    </row>
    <row r="13" spans="1:26" ht="60" customHeight="1" x14ac:dyDescent="0.25">
      <c r="A13" s="8" t="s">
        <v>2378</v>
      </c>
      <c r="B13" s="15">
        <v>23759810849</v>
      </c>
      <c r="C13" s="16" t="s">
        <v>70</v>
      </c>
      <c r="D13" s="17" t="s">
        <v>27</v>
      </c>
      <c r="E13" s="17" t="s">
        <v>71</v>
      </c>
      <c r="F13" s="17" t="s">
        <v>72</v>
      </c>
      <c r="G13" s="17" t="s">
        <v>73</v>
      </c>
      <c r="H13" s="17" t="s">
        <v>42</v>
      </c>
      <c r="I13" s="66" t="s">
        <v>74</v>
      </c>
      <c r="J13" s="101" t="str">
        <f>HYPERLINK("mailto:vanja.vnucec@allianz.hr","vanja.vnucec@allianz.hr")</f>
        <v>vanja.vnucec@allianz.hr</v>
      </c>
    </row>
    <row r="14" spans="1:26" ht="60" customHeight="1" x14ac:dyDescent="0.25">
      <c r="A14" s="15" t="s">
        <v>2373</v>
      </c>
      <c r="B14" s="10">
        <v>5689444316</v>
      </c>
      <c r="C14" s="11" t="s">
        <v>80</v>
      </c>
      <c r="D14" s="12" t="s">
        <v>27</v>
      </c>
      <c r="E14" s="12" t="s">
        <v>81</v>
      </c>
      <c r="F14" s="12" t="s">
        <v>82</v>
      </c>
      <c r="G14" s="12" t="s">
        <v>83</v>
      </c>
      <c r="H14" s="12" t="s">
        <v>42</v>
      </c>
      <c r="I14" s="67" t="s">
        <v>1577</v>
      </c>
      <c r="J14" s="20" t="str">
        <f>HYPERLINK("mailto:info@aqua-form.hr","info@aqua-form.hr")</f>
        <v>info@aqua-form.hr</v>
      </c>
    </row>
    <row r="15" spans="1:26" ht="60" customHeight="1" x14ac:dyDescent="0.25">
      <c r="A15" s="15" t="s">
        <v>2379</v>
      </c>
      <c r="B15" s="10">
        <v>8212238469</v>
      </c>
      <c r="C15" s="11" t="s">
        <v>89</v>
      </c>
      <c r="D15" s="12" t="s">
        <v>27</v>
      </c>
      <c r="E15" s="12" t="s">
        <v>90</v>
      </c>
      <c r="F15" s="12" t="s">
        <v>91</v>
      </c>
      <c r="G15" s="12" t="s">
        <v>92</v>
      </c>
      <c r="H15" s="12" t="s">
        <v>42</v>
      </c>
      <c r="I15" s="67" t="s">
        <v>1578</v>
      </c>
      <c r="J15" s="20" t="str">
        <f>HYPERLINK("mailto:renata@pecek.info","renata@pecek.info")</f>
        <v>renata@pecek.info</v>
      </c>
    </row>
    <row r="16" spans="1:26" ht="60" customHeight="1" x14ac:dyDescent="0.25">
      <c r="A16" s="8" t="s">
        <v>2380</v>
      </c>
      <c r="B16" s="15">
        <v>59909969567</v>
      </c>
      <c r="C16" s="16" t="s">
        <v>97</v>
      </c>
      <c r="D16" s="17" t="s">
        <v>27</v>
      </c>
      <c r="E16" s="17" t="s">
        <v>98</v>
      </c>
      <c r="F16" s="17" t="s">
        <v>99</v>
      </c>
      <c r="G16" s="17" t="s">
        <v>100</v>
      </c>
      <c r="H16" s="17" t="s">
        <v>42</v>
      </c>
      <c r="I16" s="66" t="s">
        <v>1579</v>
      </c>
      <c r="J16" s="101" t="str">
        <f>HYPERLINK("mailto:dfriscic@gmail.com","dfriscic@gmail.com")</f>
        <v>dfriscic@gmail.com</v>
      </c>
    </row>
    <row r="17" spans="1:10" ht="60" customHeight="1" x14ac:dyDescent="0.25">
      <c r="A17" s="8" t="s">
        <v>2381</v>
      </c>
      <c r="B17" s="10">
        <v>57970422578</v>
      </c>
      <c r="C17" s="11" t="s">
        <v>106</v>
      </c>
      <c r="D17" s="12" t="s">
        <v>27</v>
      </c>
      <c r="E17" s="12" t="s">
        <v>108</v>
      </c>
      <c r="F17" s="12" t="s">
        <v>109</v>
      </c>
      <c r="G17" s="12" t="s">
        <v>110</v>
      </c>
      <c r="H17" s="12" t="s">
        <v>42</v>
      </c>
      <c r="I17" s="67" t="s">
        <v>2254</v>
      </c>
      <c r="J17" s="101" t="str">
        <f>HYPERLINK("mailto:kresimir.vrcek@arctos.hr","kresimir.vrcek@arctos.hr")</f>
        <v>kresimir.vrcek@arctos.hr</v>
      </c>
    </row>
    <row r="18" spans="1:10" ht="60" customHeight="1" x14ac:dyDescent="0.25">
      <c r="A18" s="15" t="s">
        <v>2382</v>
      </c>
      <c r="B18" s="15">
        <v>15263066301</v>
      </c>
      <c r="C18" s="16" t="s">
        <v>126</v>
      </c>
      <c r="D18" s="17" t="s">
        <v>27</v>
      </c>
      <c r="E18" s="17" t="s">
        <v>127</v>
      </c>
      <c r="F18" s="17" t="s">
        <v>128</v>
      </c>
      <c r="G18" s="17" t="s">
        <v>129</v>
      </c>
      <c r="H18" s="17" t="s">
        <v>130</v>
      </c>
      <c r="I18" s="66" t="s">
        <v>131</v>
      </c>
      <c r="J18" s="101" t="str">
        <f>HYPERLINK("mailto:info@ap.hr","info@ap.hr")</f>
        <v>info@ap.hr</v>
      </c>
    </row>
    <row r="19" spans="1:10" ht="60" customHeight="1" x14ac:dyDescent="0.25">
      <c r="A19" s="15" t="s">
        <v>2383</v>
      </c>
      <c r="B19" s="15">
        <v>81363721800</v>
      </c>
      <c r="C19" s="16" t="s">
        <v>137</v>
      </c>
      <c r="D19" s="17" t="s">
        <v>138</v>
      </c>
      <c r="E19" s="17" t="s">
        <v>140</v>
      </c>
      <c r="F19" s="17" t="s">
        <v>141</v>
      </c>
      <c r="G19" s="17" t="s">
        <v>143</v>
      </c>
      <c r="H19" s="17" t="s">
        <v>42</v>
      </c>
      <c r="I19" s="66" t="s">
        <v>145</v>
      </c>
      <c r="J19" s="101" t="str">
        <f>HYPERLINK("mailto:boris.videc@vz.htnet.hr","boris.videc@vz.htnet.hr")</f>
        <v>boris.videc@vz.htnet.hr</v>
      </c>
    </row>
    <row r="20" spans="1:10" ht="60" customHeight="1" x14ac:dyDescent="0.25">
      <c r="A20" s="8" t="s">
        <v>2384</v>
      </c>
      <c r="B20" s="10">
        <v>18844237574</v>
      </c>
      <c r="C20" s="11" t="s">
        <v>147</v>
      </c>
      <c r="D20" s="12" t="s">
        <v>138</v>
      </c>
      <c r="E20" s="12" t="s">
        <v>148</v>
      </c>
      <c r="F20" s="12" t="s">
        <v>149</v>
      </c>
      <c r="G20" s="12" t="s">
        <v>1581</v>
      </c>
      <c r="H20" s="12" t="s">
        <v>42</v>
      </c>
      <c r="I20" s="67" t="s">
        <v>1582</v>
      </c>
      <c r="J20" s="39" t="s">
        <v>1583</v>
      </c>
    </row>
    <row r="21" spans="1:10" ht="60" customHeight="1" x14ac:dyDescent="0.25">
      <c r="A21" s="8" t="s">
        <v>2385</v>
      </c>
      <c r="B21" s="15">
        <v>57015793482</v>
      </c>
      <c r="C21" s="16" t="s">
        <v>150</v>
      </c>
      <c r="D21" s="17" t="s">
        <v>27</v>
      </c>
      <c r="E21" s="17" t="s">
        <v>61</v>
      </c>
      <c r="F21" s="17" t="s">
        <v>152</v>
      </c>
      <c r="G21" s="17" t="s">
        <v>155</v>
      </c>
      <c r="H21" s="17" t="s">
        <v>156</v>
      </c>
      <c r="I21" s="66" t="s">
        <v>1584</v>
      </c>
      <c r="J21" s="39" t="s">
        <v>1585</v>
      </c>
    </row>
    <row r="22" spans="1:10" s="163" customFormat="1" ht="60" customHeight="1" x14ac:dyDescent="0.25">
      <c r="A22" s="15" t="s">
        <v>2386</v>
      </c>
      <c r="B22" s="15">
        <v>24965407315</v>
      </c>
      <c r="C22" s="16" t="s">
        <v>3229</v>
      </c>
      <c r="D22" s="17" t="s">
        <v>2003</v>
      </c>
      <c r="E22" s="17" t="s">
        <v>3237</v>
      </c>
      <c r="F22" s="17" t="s">
        <v>3230</v>
      </c>
      <c r="G22" s="17" t="s">
        <v>1907</v>
      </c>
      <c r="H22" s="17" t="s">
        <v>42</v>
      </c>
      <c r="I22" s="66"/>
      <c r="J22" s="39"/>
    </row>
    <row r="23" spans="1:10" ht="60" customHeight="1" x14ac:dyDescent="0.25">
      <c r="A23" s="15" t="s">
        <v>2387</v>
      </c>
      <c r="B23" s="83">
        <v>64849099492</v>
      </c>
      <c r="C23" s="31" t="s">
        <v>2150</v>
      </c>
      <c r="D23" s="83" t="s">
        <v>27</v>
      </c>
      <c r="E23" s="81" t="s">
        <v>1863</v>
      </c>
      <c r="F23" s="83" t="s">
        <v>2151</v>
      </c>
      <c r="G23" s="81" t="s">
        <v>2152</v>
      </c>
      <c r="H23" s="83" t="s">
        <v>42</v>
      </c>
      <c r="I23" s="128"/>
      <c r="J23" s="138"/>
    </row>
    <row r="24" spans="1:10" ht="60" customHeight="1" x14ac:dyDescent="0.25">
      <c r="A24" s="8" t="s">
        <v>2388</v>
      </c>
      <c r="B24" s="83">
        <v>97690459456</v>
      </c>
      <c r="C24" s="31" t="s">
        <v>2060</v>
      </c>
      <c r="D24" s="81" t="s">
        <v>1959</v>
      </c>
      <c r="E24" s="81" t="s">
        <v>1994</v>
      </c>
      <c r="F24" s="83" t="s">
        <v>2061</v>
      </c>
      <c r="G24" s="81" t="s">
        <v>2062</v>
      </c>
      <c r="H24" s="83" t="s">
        <v>42</v>
      </c>
      <c r="I24" s="134" t="s">
        <v>2093</v>
      </c>
      <c r="J24" s="119" t="s">
        <v>2094</v>
      </c>
    </row>
    <row r="25" spans="1:10" s="163" customFormat="1" ht="60" customHeight="1" x14ac:dyDescent="0.25">
      <c r="A25" s="8" t="s">
        <v>2389</v>
      </c>
      <c r="B25" s="83">
        <v>18685804776</v>
      </c>
      <c r="C25" s="31" t="s">
        <v>3307</v>
      </c>
      <c r="D25" s="81" t="s">
        <v>1959</v>
      </c>
      <c r="E25" s="81" t="s">
        <v>3308</v>
      </c>
      <c r="F25" s="83" t="s">
        <v>1912</v>
      </c>
      <c r="G25" s="81" t="s">
        <v>1913</v>
      </c>
      <c r="H25" s="83" t="s">
        <v>42</v>
      </c>
      <c r="I25" s="134"/>
      <c r="J25" s="119"/>
    </row>
    <row r="26" spans="1:10" ht="60" customHeight="1" x14ac:dyDescent="0.25">
      <c r="A26" s="15" t="s">
        <v>2390</v>
      </c>
      <c r="B26" s="12">
        <v>26761443779</v>
      </c>
      <c r="C26" s="11" t="s">
        <v>2627</v>
      </c>
      <c r="D26" s="12" t="s">
        <v>1955</v>
      </c>
      <c r="E26" s="12" t="s">
        <v>2628</v>
      </c>
      <c r="F26" s="12" t="s">
        <v>2629</v>
      </c>
      <c r="G26" s="12" t="s">
        <v>2632</v>
      </c>
      <c r="H26" s="10" t="s">
        <v>2631</v>
      </c>
      <c r="I26" s="67" t="s">
        <v>2630</v>
      </c>
      <c r="J26" s="112" t="s">
        <v>2633</v>
      </c>
    </row>
    <row r="27" spans="1:10" ht="60" customHeight="1" x14ac:dyDescent="0.25">
      <c r="A27" s="15" t="s">
        <v>2391</v>
      </c>
      <c r="B27" s="12">
        <v>24099669195</v>
      </c>
      <c r="C27" s="11" t="s">
        <v>2635</v>
      </c>
      <c r="D27" s="12" t="s">
        <v>1959</v>
      </c>
      <c r="E27" s="12" t="s">
        <v>1960</v>
      </c>
      <c r="F27" s="12" t="s">
        <v>2636</v>
      </c>
      <c r="G27" s="12" t="s">
        <v>2637</v>
      </c>
      <c r="H27" s="10" t="s">
        <v>130</v>
      </c>
      <c r="I27" s="67" t="s">
        <v>2638</v>
      </c>
      <c r="J27" s="20"/>
    </row>
    <row r="28" spans="1:10" ht="60" customHeight="1" x14ac:dyDescent="0.25">
      <c r="A28" s="8" t="s">
        <v>2392</v>
      </c>
      <c r="B28" s="15">
        <v>66498917936</v>
      </c>
      <c r="C28" s="16" t="s">
        <v>2255</v>
      </c>
      <c r="D28" s="17" t="s">
        <v>138</v>
      </c>
      <c r="E28" s="17" t="s">
        <v>157</v>
      </c>
      <c r="F28" s="17" t="s">
        <v>159</v>
      </c>
      <c r="G28" s="17" t="s">
        <v>160</v>
      </c>
      <c r="H28" s="17" t="s">
        <v>161</v>
      </c>
      <c r="I28" s="66" t="s">
        <v>1586</v>
      </c>
      <c r="J28" s="101" t="str">
        <f>HYPERLINK("mailto:bipa@bipa.hr","bipa@bipa.hr")</f>
        <v>bipa@bipa.hr</v>
      </c>
    </row>
    <row r="29" spans="1:10" ht="60" customHeight="1" x14ac:dyDescent="0.25">
      <c r="A29" s="8" t="s">
        <v>2393</v>
      </c>
      <c r="B29" s="44">
        <v>81978412043</v>
      </c>
      <c r="C29" s="11" t="s">
        <v>1894</v>
      </c>
      <c r="D29" s="12" t="s">
        <v>1889</v>
      </c>
      <c r="E29" s="12" t="s">
        <v>1895</v>
      </c>
      <c r="F29" s="12" t="s">
        <v>1896</v>
      </c>
      <c r="G29" s="12" t="s">
        <v>1897</v>
      </c>
      <c r="H29" s="12" t="s">
        <v>42</v>
      </c>
      <c r="I29" s="67" t="s">
        <v>1898</v>
      </c>
      <c r="J29" s="55" t="s">
        <v>1899</v>
      </c>
    </row>
    <row r="30" spans="1:10" ht="60" customHeight="1" x14ac:dyDescent="0.25">
      <c r="A30" s="15" t="s">
        <v>2394</v>
      </c>
      <c r="B30" s="234">
        <v>87698793726</v>
      </c>
      <c r="C30" s="31" t="s">
        <v>3007</v>
      </c>
      <c r="D30" s="235" t="s">
        <v>2842</v>
      </c>
      <c r="E30" s="235" t="s">
        <v>2842</v>
      </c>
      <c r="F30" s="235" t="s">
        <v>3009</v>
      </c>
      <c r="G30" s="47" t="s">
        <v>3008</v>
      </c>
      <c r="H30" s="235" t="s">
        <v>31</v>
      </c>
      <c r="I30" s="69"/>
      <c r="J30" s="237"/>
    </row>
    <row r="31" spans="1:10" ht="60" customHeight="1" x14ac:dyDescent="0.25">
      <c r="A31" s="15" t="s">
        <v>2395</v>
      </c>
      <c r="B31" s="10">
        <v>73002202488</v>
      </c>
      <c r="C31" s="11" t="s">
        <v>2639</v>
      </c>
      <c r="D31" s="12" t="s">
        <v>14</v>
      </c>
      <c r="E31" s="12" t="s">
        <v>169</v>
      </c>
      <c r="F31" s="12" t="s">
        <v>1587</v>
      </c>
      <c r="G31" s="12" t="s">
        <v>170</v>
      </c>
      <c r="H31" s="12" t="s">
        <v>161</v>
      </c>
      <c r="I31" s="67" t="s">
        <v>171</v>
      </c>
      <c r="J31" s="19"/>
    </row>
    <row r="32" spans="1:10" ht="60" customHeight="1" x14ac:dyDescent="0.25">
      <c r="A32" s="8" t="s">
        <v>2396</v>
      </c>
      <c r="B32" s="10">
        <v>24482215667</v>
      </c>
      <c r="C32" s="11" t="s">
        <v>2634</v>
      </c>
      <c r="D32" s="12" t="s">
        <v>27</v>
      </c>
      <c r="E32" s="12" t="s">
        <v>172</v>
      </c>
      <c r="F32" s="12" t="s">
        <v>173</v>
      </c>
      <c r="G32" s="12" t="s">
        <v>174</v>
      </c>
      <c r="H32" s="12" t="s">
        <v>176</v>
      </c>
      <c r="I32" s="67" t="s">
        <v>1588</v>
      </c>
      <c r="J32" s="19"/>
    </row>
    <row r="33" spans="1:10" ht="60" customHeight="1" x14ac:dyDescent="0.25">
      <c r="A33" s="8" t="s">
        <v>2397</v>
      </c>
      <c r="B33" s="12">
        <v>64264878449</v>
      </c>
      <c r="C33" s="11" t="s">
        <v>2359</v>
      </c>
      <c r="D33" s="12" t="s">
        <v>1959</v>
      </c>
      <c r="E33" s="12" t="s">
        <v>2360</v>
      </c>
      <c r="F33" s="12" t="s">
        <v>2361</v>
      </c>
      <c r="G33" s="12" t="s">
        <v>2362</v>
      </c>
      <c r="H33" s="10" t="s">
        <v>2363</v>
      </c>
      <c r="I33" s="67" t="s">
        <v>2364</v>
      </c>
      <c r="J33" s="20"/>
    </row>
    <row r="34" spans="1:10" ht="60" customHeight="1" x14ac:dyDescent="0.25">
      <c r="A34" s="15" t="s">
        <v>2398</v>
      </c>
      <c r="B34" s="15">
        <v>72169286249</v>
      </c>
      <c r="C34" s="16" t="s">
        <v>187</v>
      </c>
      <c r="D34" s="17" t="s">
        <v>182</v>
      </c>
      <c r="E34" s="17" t="s">
        <v>183</v>
      </c>
      <c r="F34" s="17" t="s">
        <v>189</v>
      </c>
      <c r="G34" s="17" t="s">
        <v>1589</v>
      </c>
      <c r="H34" s="17" t="s">
        <v>31</v>
      </c>
      <c r="I34" s="66" t="s">
        <v>1590</v>
      </c>
      <c r="J34" s="101" t="str">
        <f>HYPERLINK("mailto:buhin.gradnja@gmail.com","buhin.gradnja@gmail.com")</f>
        <v>buhin.gradnja@gmail.com</v>
      </c>
    </row>
    <row r="35" spans="1:10" ht="60" customHeight="1" x14ac:dyDescent="0.25">
      <c r="A35" s="15" t="s">
        <v>2399</v>
      </c>
      <c r="B35" s="88" t="s">
        <v>1947</v>
      </c>
      <c r="C35" s="89" t="s">
        <v>1948</v>
      </c>
      <c r="D35" s="249" t="s">
        <v>1949</v>
      </c>
      <c r="E35" s="91" t="s">
        <v>1950</v>
      </c>
      <c r="F35" s="88" t="s">
        <v>1951</v>
      </c>
      <c r="G35" s="249" t="s">
        <v>1952</v>
      </c>
      <c r="H35" s="248" t="s">
        <v>42</v>
      </c>
      <c r="I35" s="253" t="s">
        <v>1953</v>
      </c>
      <c r="J35" s="51" t="s">
        <v>3292</v>
      </c>
    </row>
    <row r="36" spans="1:10" s="163" customFormat="1" ht="60" customHeight="1" x14ac:dyDescent="0.25">
      <c r="A36" s="8" t="s">
        <v>2400</v>
      </c>
      <c r="B36" s="248" t="s">
        <v>3189</v>
      </c>
      <c r="C36" s="89" t="s">
        <v>3188</v>
      </c>
      <c r="D36" s="249" t="s">
        <v>1949</v>
      </c>
      <c r="E36" s="249" t="s">
        <v>3193</v>
      </c>
      <c r="F36" s="248" t="s">
        <v>3190</v>
      </c>
      <c r="G36" s="249" t="s">
        <v>1952</v>
      </c>
      <c r="H36" s="248" t="s">
        <v>42</v>
      </c>
      <c r="I36" s="250" t="s">
        <v>3191</v>
      </c>
      <c r="J36" s="51" t="s">
        <v>3192</v>
      </c>
    </row>
    <row r="37" spans="1:10" ht="60" customHeight="1" x14ac:dyDescent="0.25">
      <c r="A37" s="8" t="s">
        <v>2401</v>
      </c>
      <c r="B37" s="10">
        <v>42520462368</v>
      </c>
      <c r="C37" s="11" t="s">
        <v>200</v>
      </c>
      <c r="D37" s="12" t="s">
        <v>138</v>
      </c>
      <c r="E37" s="12" t="s">
        <v>201</v>
      </c>
      <c r="F37" s="12" t="s">
        <v>202</v>
      </c>
      <c r="G37" s="12" t="s">
        <v>203</v>
      </c>
      <c r="H37" s="12" t="s">
        <v>161</v>
      </c>
      <c r="I37" s="67" t="s">
        <v>1591</v>
      </c>
      <c r="J37" s="19"/>
    </row>
    <row r="38" spans="1:10" ht="60" customHeight="1" x14ac:dyDescent="0.25">
      <c r="A38" s="15" t="s">
        <v>2402</v>
      </c>
      <c r="B38" s="10">
        <v>74399971732</v>
      </c>
      <c r="C38" s="11" t="s">
        <v>204</v>
      </c>
      <c r="D38" s="12" t="s">
        <v>138</v>
      </c>
      <c r="E38" s="12" t="s">
        <v>140</v>
      </c>
      <c r="F38" s="12" t="s">
        <v>205</v>
      </c>
      <c r="G38" s="12" t="s">
        <v>207</v>
      </c>
      <c r="H38" s="12" t="s">
        <v>42</v>
      </c>
      <c r="I38" s="67" t="s">
        <v>1592</v>
      </c>
      <c r="J38" s="102" t="s">
        <v>1593</v>
      </c>
    </row>
    <row r="39" spans="1:10" ht="60" customHeight="1" x14ac:dyDescent="0.25">
      <c r="A39" s="15" t="s">
        <v>2403</v>
      </c>
      <c r="B39" s="15">
        <v>99308611974</v>
      </c>
      <c r="C39" s="16" t="s">
        <v>212</v>
      </c>
      <c r="D39" s="17" t="s">
        <v>138</v>
      </c>
      <c r="E39" s="17" t="s">
        <v>214</v>
      </c>
      <c r="F39" s="17" t="s">
        <v>1594</v>
      </c>
      <c r="G39" s="17" t="s">
        <v>215</v>
      </c>
      <c r="H39" s="17" t="s">
        <v>42</v>
      </c>
      <c r="I39" s="66" t="s">
        <v>217</v>
      </c>
      <c r="J39" s="101" t="str">
        <f>HYPERLINK("mailto:caffelina@caffelina.hr","caffelina@caffelina.hr")</f>
        <v>caffelina@caffelina.hr</v>
      </c>
    </row>
    <row r="40" spans="1:10" ht="60" customHeight="1" x14ac:dyDescent="0.25">
      <c r="A40" s="8" t="s">
        <v>2404</v>
      </c>
      <c r="B40" s="88">
        <v>57641217256</v>
      </c>
      <c r="C40" s="89" t="s">
        <v>1967</v>
      </c>
      <c r="D40" s="88" t="s">
        <v>1955</v>
      </c>
      <c r="E40" s="82" t="s">
        <v>1968</v>
      </c>
      <c r="F40" s="91" t="s">
        <v>1969</v>
      </c>
      <c r="G40" s="92" t="s">
        <v>1970</v>
      </c>
      <c r="H40" s="88" t="s">
        <v>1368</v>
      </c>
      <c r="I40" s="94" t="s">
        <v>1988</v>
      </c>
      <c r="J40" s="103"/>
    </row>
    <row r="41" spans="1:10" ht="60" customHeight="1" x14ac:dyDescent="0.25">
      <c r="A41" s="8" t="s">
        <v>2405</v>
      </c>
      <c r="B41" s="83">
        <v>83963253771</v>
      </c>
      <c r="C41" s="29" t="s">
        <v>2047</v>
      </c>
      <c r="D41" s="83" t="s">
        <v>1955</v>
      </c>
      <c r="E41" s="81" t="s">
        <v>2048</v>
      </c>
      <c r="F41" s="83" t="s">
        <v>2049</v>
      </c>
      <c r="G41" s="81" t="s">
        <v>2050</v>
      </c>
      <c r="H41" s="83" t="s">
        <v>2051</v>
      </c>
      <c r="I41" s="134"/>
      <c r="J41" s="138"/>
    </row>
    <row r="42" spans="1:10" ht="60" customHeight="1" x14ac:dyDescent="0.25">
      <c r="A42" s="15" t="s">
        <v>2406</v>
      </c>
      <c r="B42" s="15">
        <v>92589753924</v>
      </c>
      <c r="C42" s="16" t="s">
        <v>220</v>
      </c>
      <c r="D42" s="17" t="s">
        <v>27</v>
      </c>
      <c r="E42" s="17" t="s">
        <v>221</v>
      </c>
      <c r="F42" s="17" t="s">
        <v>222</v>
      </c>
      <c r="G42" s="17" t="s">
        <v>223</v>
      </c>
      <c r="H42" s="17" t="s">
        <v>42</v>
      </c>
      <c r="I42" s="66" t="s">
        <v>225</v>
      </c>
      <c r="J42" s="104" t="s">
        <v>1595</v>
      </c>
    </row>
    <row r="43" spans="1:10" ht="60" customHeight="1" x14ac:dyDescent="0.25">
      <c r="A43" s="15" t="s">
        <v>2407</v>
      </c>
      <c r="B43" s="10" t="s">
        <v>230</v>
      </c>
      <c r="C43" s="11" t="s">
        <v>231</v>
      </c>
      <c r="D43" s="12" t="s">
        <v>27</v>
      </c>
      <c r="E43" s="12" t="s">
        <v>232</v>
      </c>
      <c r="F43" s="12" t="s">
        <v>233</v>
      </c>
      <c r="G43" s="12" t="s">
        <v>234</v>
      </c>
      <c r="H43" s="12" t="s">
        <v>235</v>
      </c>
      <c r="I43" s="67" t="s">
        <v>236</v>
      </c>
      <c r="J43" s="19"/>
    </row>
    <row r="44" spans="1:10" s="163" customFormat="1" ht="60" customHeight="1" x14ac:dyDescent="0.25">
      <c r="A44" s="8" t="s">
        <v>2408</v>
      </c>
      <c r="B44" s="257">
        <v>74490346413</v>
      </c>
      <c r="C44" s="172" t="s">
        <v>3324</v>
      </c>
      <c r="D44" s="173" t="s">
        <v>27</v>
      </c>
      <c r="E44" s="173" t="s">
        <v>1871</v>
      </c>
      <c r="F44" s="173" t="s">
        <v>3325</v>
      </c>
      <c r="G44" s="173" t="s">
        <v>1872</v>
      </c>
      <c r="H44" s="173" t="s">
        <v>42</v>
      </c>
      <c r="I44" s="189"/>
      <c r="J44" s="109" t="s">
        <v>3326</v>
      </c>
    </row>
    <row r="45" spans="1:10" s="163" customFormat="1" ht="60" customHeight="1" x14ac:dyDescent="0.25">
      <c r="A45" s="8" t="s">
        <v>2409</v>
      </c>
      <c r="B45" s="10">
        <v>84874214550</v>
      </c>
      <c r="C45" s="11" t="s">
        <v>3263</v>
      </c>
      <c r="D45" s="12" t="s">
        <v>27</v>
      </c>
      <c r="E45" s="12" t="s">
        <v>821</v>
      </c>
      <c r="F45" s="12" t="s">
        <v>3264</v>
      </c>
      <c r="G45" s="12" t="s">
        <v>3287</v>
      </c>
      <c r="H45" s="12" t="s">
        <v>42</v>
      </c>
      <c r="I45" s="67" t="s">
        <v>3288</v>
      </c>
      <c r="J45" s="112" t="s">
        <v>3289</v>
      </c>
    </row>
    <row r="46" spans="1:10" ht="60" customHeight="1" x14ac:dyDescent="0.25">
      <c r="A46" s="15" t="s">
        <v>2410</v>
      </c>
      <c r="B46" s="24">
        <v>73294314024</v>
      </c>
      <c r="C46" s="25" t="s">
        <v>253</v>
      </c>
      <c r="D46" s="27" t="s">
        <v>27</v>
      </c>
      <c r="E46" s="27" t="s">
        <v>266</v>
      </c>
      <c r="F46" s="27" t="s">
        <v>267</v>
      </c>
      <c r="G46" s="27" t="s">
        <v>268</v>
      </c>
      <c r="H46" s="27" t="s">
        <v>42</v>
      </c>
      <c r="I46" s="68" t="s">
        <v>1596</v>
      </c>
      <c r="J46" s="105" t="str">
        <f>HYPERLINK("mailto:cvh@cvh.hr","cvh@cvh.hr")</f>
        <v>cvh@cvh.hr</v>
      </c>
    </row>
    <row r="47" spans="1:10" ht="60" customHeight="1" x14ac:dyDescent="0.25">
      <c r="A47" s="15" t="s">
        <v>2411</v>
      </c>
      <c r="B47" s="12">
        <v>59294839245</v>
      </c>
      <c r="C47" s="11" t="s">
        <v>2839</v>
      </c>
      <c r="D47" s="12" t="s">
        <v>1949</v>
      </c>
      <c r="E47" s="12" t="s">
        <v>2840</v>
      </c>
      <c r="F47" s="12" t="s">
        <v>2842</v>
      </c>
      <c r="G47" s="12" t="s">
        <v>2841</v>
      </c>
      <c r="H47" s="10" t="s">
        <v>130</v>
      </c>
      <c r="I47" s="67" t="s">
        <v>2843</v>
      </c>
      <c r="J47" s="51"/>
    </row>
    <row r="48" spans="1:10" ht="60" customHeight="1" x14ac:dyDescent="0.25">
      <c r="A48" s="8" t="s">
        <v>2412</v>
      </c>
      <c r="B48" s="44">
        <v>29909216841</v>
      </c>
      <c r="C48" s="11" t="s">
        <v>1888</v>
      </c>
      <c r="D48" s="12" t="s">
        <v>1889</v>
      </c>
      <c r="E48" s="12" t="s">
        <v>1890</v>
      </c>
      <c r="F48" s="12" t="s">
        <v>1891</v>
      </c>
      <c r="G48" s="12" t="s">
        <v>1892</v>
      </c>
      <c r="H48" s="12" t="s">
        <v>1893</v>
      </c>
      <c r="I48" s="67" t="s">
        <v>1901</v>
      </c>
      <c r="J48" s="55"/>
    </row>
    <row r="49" spans="1:10" ht="60" customHeight="1" x14ac:dyDescent="0.25">
      <c r="A49" s="8" t="s">
        <v>2413</v>
      </c>
      <c r="B49" s="83">
        <v>59816734317</v>
      </c>
      <c r="C49" s="29" t="s">
        <v>2070</v>
      </c>
      <c r="D49" s="81" t="s">
        <v>2053</v>
      </c>
      <c r="E49" s="81" t="s">
        <v>2071</v>
      </c>
      <c r="F49" s="83" t="s">
        <v>2072</v>
      </c>
      <c r="G49" s="47" t="s">
        <v>2641</v>
      </c>
      <c r="H49" s="83" t="s">
        <v>42</v>
      </c>
      <c r="I49" s="134" t="s">
        <v>2096</v>
      </c>
      <c r="J49" s="138" t="s">
        <v>2097</v>
      </c>
    </row>
    <row r="50" spans="1:10" ht="60" customHeight="1" x14ac:dyDescent="0.25">
      <c r="A50" s="15" t="s">
        <v>2414</v>
      </c>
      <c r="B50" s="12">
        <v>44857375233</v>
      </c>
      <c r="C50" s="11" t="s">
        <v>2642</v>
      </c>
      <c r="D50" s="12" t="s">
        <v>1955</v>
      </c>
      <c r="E50" s="12" t="s">
        <v>2643</v>
      </c>
      <c r="F50" s="12" t="s">
        <v>2644</v>
      </c>
      <c r="G50" s="12" t="s">
        <v>2645</v>
      </c>
      <c r="H50" s="10" t="s">
        <v>42</v>
      </c>
      <c r="I50" s="67"/>
      <c r="J50" s="112"/>
    </row>
    <row r="51" spans="1:10" ht="60" customHeight="1" x14ac:dyDescent="0.25">
      <c r="A51" s="15" t="s">
        <v>2415</v>
      </c>
      <c r="B51" s="24">
        <v>26187994862</v>
      </c>
      <c r="C51" s="25" t="s">
        <v>277</v>
      </c>
      <c r="D51" s="27" t="s">
        <v>27</v>
      </c>
      <c r="E51" s="27" t="s">
        <v>71</v>
      </c>
      <c r="F51" s="27" t="s">
        <v>1597</v>
      </c>
      <c r="G51" s="27" t="s">
        <v>278</v>
      </c>
      <c r="H51" s="27" t="s">
        <v>42</v>
      </c>
      <c r="I51" s="68" t="s">
        <v>1598</v>
      </c>
      <c r="J51" s="105"/>
    </row>
    <row r="52" spans="1:10" ht="60" customHeight="1" x14ac:dyDescent="0.25">
      <c r="A52" s="8" t="s">
        <v>2416</v>
      </c>
      <c r="B52" s="24">
        <v>77882557878</v>
      </c>
      <c r="C52" s="25" t="s">
        <v>283</v>
      </c>
      <c r="D52" s="27" t="s">
        <v>219</v>
      </c>
      <c r="E52" s="27" t="s">
        <v>285</v>
      </c>
      <c r="F52" s="27" t="s">
        <v>286</v>
      </c>
      <c r="G52" s="27" t="s">
        <v>287</v>
      </c>
      <c r="H52" s="27" t="s">
        <v>42</v>
      </c>
      <c r="I52" s="74" t="s">
        <v>1980</v>
      </c>
      <c r="J52" s="105" t="str">
        <f>HYPERLINK("mailto:cromon.zupanic@gmail.com","cromon.zupanic@gmail.com")</f>
        <v>cromon.zupanic@gmail.com</v>
      </c>
    </row>
    <row r="53" spans="1:10" ht="60" customHeight="1" x14ac:dyDescent="0.25">
      <c r="A53" s="8" t="s">
        <v>2417</v>
      </c>
      <c r="B53" s="12">
        <v>55794711677</v>
      </c>
      <c r="C53" s="11" t="s">
        <v>2646</v>
      </c>
      <c r="D53" s="12" t="s">
        <v>1949</v>
      </c>
      <c r="E53" s="12" t="s">
        <v>2154</v>
      </c>
      <c r="F53" s="12" t="s">
        <v>2647</v>
      </c>
      <c r="G53" s="12" t="s">
        <v>2648</v>
      </c>
      <c r="H53" s="10" t="s">
        <v>2649</v>
      </c>
      <c r="I53" s="67" t="s">
        <v>2650</v>
      </c>
      <c r="J53" s="112"/>
    </row>
    <row r="54" spans="1:10" ht="60" customHeight="1" x14ac:dyDescent="0.25">
      <c r="A54" s="15" t="s">
        <v>2418</v>
      </c>
      <c r="B54" s="12">
        <v>47051006098</v>
      </c>
      <c r="C54" s="11" t="s">
        <v>2312</v>
      </c>
      <c r="D54" s="12" t="s">
        <v>2304</v>
      </c>
      <c r="E54" s="12" t="s">
        <v>1994</v>
      </c>
      <c r="F54" s="12" t="s">
        <v>2313</v>
      </c>
      <c r="G54" s="12" t="s">
        <v>2315</v>
      </c>
      <c r="H54" s="10" t="s">
        <v>2316</v>
      </c>
      <c r="I54" s="67" t="s">
        <v>2314</v>
      </c>
      <c r="J54" s="20"/>
    </row>
    <row r="55" spans="1:10" ht="60" customHeight="1" x14ac:dyDescent="0.25">
      <c r="A55" s="15" t="s">
        <v>2419</v>
      </c>
      <c r="B55" s="24">
        <v>63817519235</v>
      </c>
      <c r="C55" s="25" t="s">
        <v>295</v>
      </c>
      <c r="D55" s="27" t="s">
        <v>27</v>
      </c>
      <c r="E55" s="27" t="s">
        <v>296</v>
      </c>
      <c r="F55" s="27" t="s">
        <v>297</v>
      </c>
      <c r="G55" s="27" t="s">
        <v>298</v>
      </c>
      <c r="H55" s="27" t="s">
        <v>42</v>
      </c>
      <c r="I55" s="68" t="s">
        <v>1599</v>
      </c>
      <c r="J55" s="105" t="str">
        <f>HYPERLINK("mailto:daris@hi.t-com.hr","daris@hi.t-com.hr")</f>
        <v>daris@hi.t-com.hr</v>
      </c>
    </row>
    <row r="56" spans="1:10" ht="60" customHeight="1" x14ac:dyDescent="0.25">
      <c r="A56" s="8" t="s">
        <v>2420</v>
      </c>
      <c r="B56" s="88">
        <v>70178036461</v>
      </c>
      <c r="C56" s="89" t="s">
        <v>1954</v>
      </c>
      <c r="D56" s="88" t="s">
        <v>1955</v>
      </c>
      <c r="E56" s="91" t="s">
        <v>1956</v>
      </c>
      <c r="F56" s="88" t="s">
        <v>1957</v>
      </c>
      <c r="G56" s="164" t="s">
        <v>2256</v>
      </c>
      <c r="H56" s="88" t="s">
        <v>42</v>
      </c>
      <c r="I56" s="94" t="s">
        <v>1977</v>
      </c>
      <c r="J56" s="103"/>
    </row>
    <row r="57" spans="1:10" ht="60" customHeight="1" x14ac:dyDescent="0.25">
      <c r="A57" s="8" t="s">
        <v>2421</v>
      </c>
      <c r="B57" s="24">
        <v>8502249361</v>
      </c>
      <c r="C57" s="25" t="s">
        <v>299</v>
      </c>
      <c r="D57" s="27" t="s">
        <v>27</v>
      </c>
      <c r="E57" s="27" t="s">
        <v>300</v>
      </c>
      <c r="F57" s="27" t="s">
        <v>301</v>
      </c>
      <c r="G57" s="27" t="s">
        <v>302</v>
      </c>
      <c r="H57" s="27" t="s">
        <v>42</v>
      </c>
      <c r="I57" s="68" t="s">
        <v>1600</v>
      </c>
      <c r="J57" s="106" t="s">
        <v>1601</v>
      </c>
    </row>
    <row r="58" spans="1:10" ht="60" customHeight="1" x14ac:dyDescent="0.25">
      <c r="A58" s="15" t="s">
        <v>2422</v>
      </c>
      <c r="B58" s="24">
        <v>64634216977</v>
      </c>
      <c r="C58" s="25" t="s">
        <v>308</v>
      </c>
      <c r="D58" s="27" t="s">
        <v>27</v>
      </c>
      <c r="E58" s="27" t="s">
        <v>309</v>
      </c>
      <c r="F58" s="27" t="s">
        <v>1602</v>
      </c>
      <c r="G58" s="27"/>
      <c r="H58" s="27" t="s">
        <v>161</v>
      </c>
      <c r="I58" s="68"/>
      <c r="J58" s="105" t="str">
        <f>HYPERLINK("mailto:delikomat@delikomat.hr","delikomat@delikomat.hr")</f>
        <v>delikomat@delikomat.hr</v>
      </c>
    </row>
    <row r="59" spans="1:10" ht="60" customHeight="1" x14ac:dyDescent="0.25">
      <c r="A59" s="15" t="s">
        <v>2423</v>
      </c>
      <c r="B59" s="24">
        <v>16891143389</v>
      </c>
      <c r="C59" s="25" t="s">
        <v>317</v>
      </c>
      <c r="D59" s="27" t="s">
        <v>14</v>
      </c>
      <c r="E59" s="27" t="s">
        <v>19</v>
      </c>
      <c r="F59" s="27" t="s">
        <v>318</v>
      </c>
      <c r="G59" s="27" t="s">
        <v>1605</v>
      </c>
      <c r="H59" s="27" t="s">
        <v>42</v>
      </c>
      <c r="I59" s="68" t="s">
        <v>1604</v>
      </c>
      <c r="J59" s="105" t="str">
        <f>HYPERLINK("mailto:derma@derma.hr","derma@derma.hr")</f>
        <v>derma@derma.hr</v>
      </c>
    </row>
    <row r="60" spans="1:10" ht="60" customHeight="1" x14ac:dyDescent="0.25">
      <c r="A60" s="8" t="s">
        <v>2424</v>
      </c>
      <c r="B60" s="24">
        <v>29864846378</v>
      </c>
      <c r="C60" s="25" t="s">
        <v>319</v>
      </c>
      <c r="D60" s="27" t="s">
        <v>138</v>
      </c>
      <c r="E60" s="27" t="s">
        <v>320</v>
      </c>
      <c r="F60" s="27" t="s">
        <v>1607</v>
      </c>
      <c r="G60" s="27" t="s">
        <v>321</v>
      </c>
      <c r="H60" s="27" t="s">
        <v>322</v>
      </c>
      <c r="I60" s="68" t="s">
        <v>1606</v>
      </c>
      <c r="J60" s="105" t="str">
        <f>HYPERLINK("mailto:desyre@vz.t-com.hr","desyre@vz.t-com.hr")</f>
        <v>desyre@vz.t-com.hr</v>
      </c>
    </row>
    <row r="61" spans="1:10" ht="60" customHeight="1" x14ac:dyDescent="0.25">
      <c r="A61" s="8" t="s">
        <v>2425</v>
      </c>
      <c r="B61" s="10">
        <v>98560804327</v>
      </c>
      <c r="C61" s="11" t="s">
        <v>327</v>
      </c>
      <c r="D61" s="12" t="s">
        <v>27</v>
      </c>
      <c r="E61" s="12" t="s">
        <v>329</v>
      </c>
      <c r="F61" s="12" t="s">
        <v>330</v>
      </c>
      <c r="G61" s="12" t="s">
        <v>331</v>
      </c>
      <c r="H61" s="12" t="s">
        <v>42</v>
      </c>
      <c r="I61" s="67" t="s">
        <v>1608</v>
      </c>
      <c r="J61" s="105"/>
    </row>
    <row r="62" spans="1:10" ht="60" customHeight="1" x14ac:dyDescent="0.25">
      <c r="A62" s="15" t="s">
        <v>2426</v>
      </c>
      <c r="B62" s="12">
        <v>29045567094</v>
      </c>
      <c r="C62" s="11" t="s">
        <v>2657</v>
      </c>
      <c r="D62" s="12" t="s">
        <v>2063</v>
      </c>
      <c r="E62" s="12" t="s">
        <v>1863</v>
      </c>
      <c r="F62" s="12" t="s">
        <v>1864</v>
      </c>
      <c r="G62" s="12" t="s">
        <v>2658</v>
      </c>
      <c r="H62" s="10" t="s">
        <v>42</v>
      </c>
      <c r="I62" s="67" t="s">
        <v>2659</v>
      </c>
      <c r="J62" s="112"/>
    </row>
    <row r="63" spans="1:10" ht="60" customHeight="1" x14ac:dyDescent="0.25">
      <c r="A63" s="15" t="s">
        <v>2427</v>
      </c>
      <c r="B63" s="24">
        <v>95020659298</v>
      </c>
      <c r="C63" s="25" t="s">
        <v>2257</v>
      </c>
      <c r="D63" s="27" t="s">
        <v>138</v>
      </c>
      <c r="E63" s="27" t="s">
        <v>332</v>
      </c>
      <c r="F63" s="27" t="s">
        <v>333</v>
      </c>
      <c r="G63" s="27" t="s">
        <v>334</v>
      </c>
      <c r="H63" s="27" t="s">
        <v>176</v>
      </c>
      <c r="I63" s="68" t="s">
        <v>1609</v>
      </c>
      <c r="J63" s="105" t="str">
        <f>HYPERLINK("mailto:damir.mavrek@gmail.com","damir.mavrek@gmail.com")</f>
        <v>damir.mavrek@gmail.com</v>
      </c>
    </row>
    <row r="64" spans="1:10" ht="60" customHeight="1" x14ac:dyDescent="0.25">
      <c r="A64" s="8" t="s">
        <v>2428</v>
      </c>
      <c r="B64" s="28">
        <v>76479021257</v>
      </c>
      <c r="C64" s="29" t="s">
        <v>1610</v>
      </c>
      <c r="D64" s="30" t="s">
        <v>27</v>
      </c>
      <c r="E64" s="30" t="s">
        <v>337</v>
      </c>
      <c r="F64" s="30" t="s">
        <v>338</v>
      </c>
      <c r="G64" s="30" t="s">
        <v>339</v>
      </c>
      <c r="H64" s="30" t="s">
        <v>42</v>
      </c>
      <c r="I64" s="69" t="s">
        <v>1611</v>
      </c>
      <c r="J64" s="107" t="str">
        <f>HYPERLINK("mailto:info@dogday.hr","info@dogday.hr / tibor.surjak@gmail.com")</f>
        <v>info@dogday.hr / tibor.surjak@gmail.com</v>
      </c>
    </row>
    <row r="65" spans="1:10" ht="60" customHeight="1" x14ac:dyDescent="0.25">
      <c r="A65" s="8" t="s">
        <v>2429</v>
      </c>
      <c r="B65" s="28">
        <v>95477921</v>
      </c>
      <c r="C65" s="29" t="s">
        <v>346</v>
      </c>
      <c r="D65" s="30" t="s">
        <v>138</v>
      </c>
      <c r="E65" s="30" t="s">
        <v>348</v>
      </c>
      <c r="F65" s="30" t="s">
        <v>350</v>
      </c>
      <c r="G65" s="30" t="s">
        <v>92</v>
      </c>
      <c r="H65" s="30" t="s">
        <v>42</v>
      </c>
      <c r="I65" s="69" t="s">
        <v>1612</v>
      </c>
      <c r="J65" s="107" t="str">
        <f>HYPERLINK("mailto:donatex.doo@vz.htnet.hr","donatex.doo@vz.htnet.hr")</f>
        <v>donatex.doo@vz.htnet.hr</v>
      </c>
    </row>
    <row r="66" spans="1:10" s="175" customFormat="1" ht="60" customHeight="1" x14ac:dyDescent="0.25">
      <c r="A66" s="15" t="s">
        <v>2430</v>
      </c>
      <c r="B66" s="143">
        <v>57786651726</v>
      </c>
      <c r="C66" s="254" t="s">
        <v>2143</v>
      </c>
      <c r="D66" s="143" t="s">
        <v>27</v>
      </c>
      <c r="E66" s="82" t="s">
        <v>2144</v>
      </c>
      <c r="F66" s="143" t="s">
        <v>2145</v>
      </c>
      <c r="G66" s="82" t="s">
        <v>2146</v>
      </c>
      <c r="H66" s="143" t="s">
        <v>161</v>
      </c>
      <c r="I66" s="255" t="s">
        <v>2258</v>
      </c>
      <c r="J66" s="256" t="s">
        <v>2259</v>
      </c>
    </row>
    <row r="67" spans="1:10" ht="60" customHeight="1" x14ac:dyDescent="0.25">
      <c r="A67" s="15" t="s">
        <v>2431</v>
      </c>
      <c r="B67" s="24">
        <v>9588363702</v>
      </c>
      <c r="C67" s="25" t="s">
        <v>2665</v>
      </c>
      <c r="D67" s="27" t="s">
        <v>14</v>
      </c>
      <c r="E67" s="27" t="s">
        <v>355</v>
      </c>
      <c r="F67" s="27" t="s">
        <v>356</v>
      </c>
      <c r="G67" s="27" t="s">
        <v>357</v>
      </c>
      <c r="H67" s="27" t="s">
        <v>42</v>
      </c>
      <c r="I67" s="68" t="s">
        <v>1613</v>
      </c>
      <c r="J67" s="105" t="str">
        <f>HYPERLINK("mailto:drvodjelac@drvodjelac.hr","drvodjelac@drvodjelac.hr")</f>
        <v>drvodjelac@drvodjelac.hr</v>
      </c>
    </row>
    <row r="68" spans="1:10" s="163" customFormat="1" ht="60" customHeight="1" x14ac:dyDescent="0.25">
      <c r="A68" s="8" t="s">
        <v>2432</v>
      </c>
      <c r="B68" s="24">
        <v>21973735591</v>
      </c>
      <c r="C68" s="25" t="s">
        <v>3030</v>
      </c>
      <c r="D68" s="27" t="s">
        <v>14</v>
      </c>
      <c r="E68" s="218" t="s">
        <v>3031</v>
      </c>
      <c r="F68" s="218" t="s">
        <v>916</v>
      </c>
      <c r="G68" s="218" t="s">
        <v>3032</v>
      </c>
      <c r="H68" s="27" t="s">
        <v>42</v>
      </c>
      <c r="I68" s="68"/>
      <c r="J68" s="105"/>
    </row>
    <row r="69" spans="1:10" s="163" customFormat="1" ht="60" customHeight="1" x14ac:dyDescent="0.25">
      <c r="A69" s="8" t="s">
        <v>2433</v>
      </c>
      <c r="B69" s="24">
        <v>88219726348</v>
      </c>
      <c r="C69" s="25" t="s">
        <v>2968</v>
      </c>
      <c r="D69" s="27" t="s">
        <v>1959</v>
      </c>
      <c r="E69" s="218" t="s">
        <v>1935</v>
      </c>
      <c r="F69" s="27" t="s">
        <v>2969</v>
      </c>
      <c r="G69" s="27" t="s">
        <v>2970</v>
      </c>
      <c r="H69" s="27" t="s">
        <v>42</v>
      </c>
      <c r="I69" s="68"/>
      <c r="J69" s="105"/>
    </row>
    <row r="70" spans="1:10" ht="60" customHeight="1" x14ac:dyDescent="0.25">
      <c r="A70" s="15" t="s">
        <v>2434</v>
      </c>
      <c r="B70" s="24">
        <v>18754213084</v>
      </c>
      <c r="C70" s="25" t="s">
        <v>362</v>
      </c>
      <c r="D70" s="27" t="s">
        <v>27</v>
      </c>
      <c r="E70" s="27" t="s">
        <v>191</v>
      </c>
      <c r="F70" s="27" t="s">
        <v>363</v>
      </c>
      <c r="G70" s="27" t="s">
        <v>364</v>
      </c>
      <c r="H70" s="27" t="s">
        <v>42</v>
      </c>
      <c r="I70" s="68" t="s">
        <v>365</v>
      </c>
      <c r="J70" s="105" t="str">
        <f>HYPERLINK("mailto:jura.hr@gmail.com","jura.hr@gmail.com")</f>
        <v>jura.hr@gmail.com</v>
      </c>
    </row>
    <row r="71" spans="1:10" ht="60" customHeight="1" x14ac:dyDescent="0.25">
      <c r="A71" s="15" t="s">
        <v>2435</v>
      </c>
      <c r="B71" s="15">
        <v>97919120851</v>
      </c>
      <c r="C71" s="16" t="s">
        <v>369</v>
      </c>
      <c r="D71" s="17" t="s">
        <v>182</v>
      </c>
      <c r="E71" s="17" t="s">
        <v>183</v>
      </c>
      <c r="F71" s="17" t="s">
        <v>1614</v>
      </c>
      <c r="G71" s="17" t="s">
        <v>370</v>
      </c>
      <c r="H71" s="17" t="s">
        <v>42</v>
      </c>
      <c r="I71" s="66" t="s">
        <v>1615</v>
      </c>
      <c r="J71" s="107" t="str">
        <f>HYPERLINK("mailto:doo.edilnova@gmail.com","doo.edilnova@gmail.com")</f>
        <v>doo.edilnova@gmail.com</v>
      </c>
    </row>
    <row r="72" spans="1:10" ht="60" customHeight="1" x14ac:dyDescent="0.25">
      <c r="A72" s="8" t="s">
        <v>2436</v>
      </c>
      <c r="B72" s="10">
        <v>17613259521</v>
      </c>
      <c r="C72" s="11" t="s">
        <v>371</v>
      </c>
      <c r="D72" s="12" t="s">
        <v>138</v>
      </c>
      <c r="E72" s="12" t="s">
        <v>98</v>
      </c>
      <c r="F72" s="12" t="s">
        <v>372</v>
      </c>
      <c r="G72" s="12" t="s">
        <v>373</v>
      </c>
      <c r="H72" s="12" t="s">
        <v>42</v>
      </c>
      <c r="I72" s="67" t="s">
        <v>374</v>
      </c>
      <c r="J72" s="105" t="str">
        <f>HYPERLINK("mailto:canjuga.kresimir@inet.hr","canjuga.kresimir@inet.hr")</f>
        <v>canjuga.kresimir@inet.hr</v>
      </c>
    </row>
    <row r="73" spans="1:10" ht="60" customHeight="1" x14ac:dyDescent="0.25">
      <c r="A73" s="8" t="s">
        <v>2437</v>
      </c>
      <c r="B73" s="139">
        <v>23189439613</v>
      </c>
      <c r="C73" s="29" t="s">
        <v>2672</v>
      </c>
      <c r="D73" s="30" t="s">
        <v>27</v>
      </c>
      <c r="E73" s="30" t="s">
        <v>1571</v>
      </c>
      <c r="F73" s="47" t="s">
        <v>1572</v>
      </c>
      <c r="G73" s="47" t="s">
        <v>1573</v>
      </c>
      <c r="H73" s="30" t="s">
        <v>31</v>
      </c>
      <c r="I73" s="69" t="s">
        <v>1574</v>
      </c>
      <c r="J73" s="84" t="s">
        <v>1575</v>
      </c>
    </row>
    <row r="74" spans="1:10" ht="60" customHeight="1" x14ac:dyDescent="0.25">
      <c r="A74" s="15" t="s">
        <v>2438</v>
      </c>
      <c r="B74" s="15">
        <v>85174063121</v>
      </c>
      <c r="C74" s="16" t="s">
        <v>376</v>
      </c>
      <c r="D74" s="17" t="s">
        <v>219</v>
      </c>
      <c r="E74" s="17" t="s">
        <v>377</v>
      </c>
      <c r="F74" s="17" t="s">
        <v>378</v>
      </c>
      <c r="G74" s="17" t="s">
        <v>379</v>
      </c>
      <c r="H74" s="17" t="s">
        <v>42</v>
      </c>
      <c r="I74" s="66" t="s">
        <v>1616</v>
      </c>
      <c r="J74" s="39" t="s">
        <v>1617</v>
      </c>
    </row>
    <row r="75" spans="1:10" ht="60" customHeight="1" x14ac:dyDescent="0.25">
      <c r="A75" s="15" t="s">
        <v>2439</v>
      </c>
      <c r="B75" s="15">
        <v>85174063121</v>
      </c>
      <c r="C75" s="16" t="s">
        <v>2250</v>
      </c>
      <c r="D75" s="17" t="s">
        <v>219</v>
      </c>
      <c r="E75" s="17" t="s">
        <v>377</v>
      </c>
      <c r="F75" s="17" t="s">
        <v>380</v>
      </c>
      <c r="G75" s="17" t="s">
        <v>381</v>
      </c>
      <c r="H75" s="17" t="s">
        <v>42</v>
      </c>
      <c r="I75" s="66" t="s">
        <v>382</v>
      </c>
      <c r="J75" s="107" t="str">
        <f>HYPERLINK("mailto:elmok@vz.t-com.hr","elmok@vz.t-com.hr")</f>
        <v>elmok@vz.t-com.hr</v>
      </c>
    </row>
    <row r="76" spans="1:10" ht="60" customHeight="1" x14ac:dyDescent="0.25">
      <c r="A76" s="8" t="s">
        <v>2440</v>
      </c>
      <c r="B76" s="10">
        <v>98775315804</v>
      </c>
      <c r="C76" s="11" t="s">
        <v>1724</v>
      </c>
      <c r="D76" s="12" t="s">
        <v>27</v>
      </c>
      <c r="E76" s="12" t="s">
        <v>1265</v>
      </c>
      <c r="F76" s="12" t="s">
        <v>1725</v>
      </c>
      <c r="G76" s="12" t="s">
        <v>1266</v>
      </c>
      <c r="H76" s="12" t="s">
        <v>42</v>
      </c>
      <c r="I76" s="67" t="s">
        <v>1267</v>
      </c>
      <c r="J76" s="108"/>
    </row>
    <row r="77" spans="1:10" s="163" customFormat="1" ht="60" customHeight="1" x14ac:dyDescent="0.25">
      <c r="A77" s="8" t="s">
        <v>2441</v>
      </c>
      <c r="B77" s="10">
        <v>82135398807</v>
      </c>
      <c r="C77" s="11" t="s">
        <v>3309</v>
      </c>
      <c r="D77" s="12" t="s">
        <v>1959</v>
      </c>
      <c r="E77" s="12" t="s">
        <v>3310</v>
      </c>
      <c r="F77" s="12" t="s">
        <v>3311</v>
      </c>
      <c r="G77" s="12" t="s">
        <v>3312</v>
      </c>
      <c r="H77" s="12" t="s">
        <v>42</v>
      </c>
      <c r="I77" s="67"/>
      <c r="J77" s="108"/>
    </row>
    <row r="78" spans="1:10" s="163" customFormat="1" ht="60" customHeight="1" x14ac:dyDescent="0.25">
      <c r="A78" s="15" t="s">
        <v>2442</v>
      </c>
      <c r="B78" s="10">
        <v>29149422123</v>
      </c>
      <c r="C78" s="11" t="s">
        <v>3278</v>
      </c>
      <c r="D78" s="12" t="s">
        <v>27</v>
      </c>
      <c r="E78" s="12" t="s">
        <v>3279</v>
      </c>
      <c r="F78" s="12" t="s">
        <v>3280</v>
      </c>
      <c r="G78" s="12" t="s">
        <v>3281</v>
      </c>
      <c r="H78" s="12" t="s">
        <v>42</v>
      </c>
      <c r="I78" s="67"/>
      <c r="J78" s="108"/>
    </row>
    <row r="79" spans="1:10" ht="60" customHeight="1" x14ac:dyDescent="0.25">
      <c r="A79" s="15" t="s">
        <v>2443</v>
      </c>
      <c r="B79" s="28">
        <v>41788960041</v>
      </c>
      <c r="C79" s="29" t="s">
        <v>391</v>
      </c>
      <c r="D79" s="30" t="s">
        <v>27</v>
      </c>
      <c r="E79" s="30" t="s">
        <v>309</v>
      </c>
      <c r="F79" s="30" t="s">
        <v>392</v>
      </c>
      <c r="G79" s="30" t="s">
        <v>393</v>
      </c>
      <c r="H79" s="30" t="s">
        <v>42</v>
      </c>
      <c r="I79" s="69" t="s">
        <v>1618</v>
      </c>
      <c r="J79" s="101" t="str">
        <f>HYPERLINK("mailto:branko@etika.hr","branko@etika.hr")</f>
        <v>branko@etika.hr</v>
      </c>
    </row>
    <row r="80" spans="1:10" ht="60" customHeight="1" x14ac:dyDescent="0.25">
      <c r="A80" s="8" t="s">
        <v>2444</v>
      </c>
      <c r="B80" s="28">
        <v>22694857747</v>
      </c>
      <c r="C80" s="29" t="s">
        <v>394</v>
      </c>
      <c r="D80" s="30" t="s">
        <v>27</v>
      </c>
      <c r="E80" s="30" t="s">
        <v>71</v>
      </c>
      <c r="F80" s="30" t="s">
        <v>395</v>
      </c>
      <c r="G80" s="30" t="s">
        <v>396</v>
      </c>
      <c r="H80" s="30" t="s">
        <v>42</v>
      </c>
      <c r="I80" s="69" t="s">
        <v>397</v>
      </c>
      <c r="J80" s="101" t="str">
        <f>HYPERLINK("mailto:vz@euroherc.hr","vz@euroherc.hr")</f>
        <v>vz@euroherc.hr</v>
      </c>
    </row>
    <row r="81" spans="1:10" ht="60" customHeight="1" x14ac:dyDescent="0.25">
      <c r="A81" s="8" t="s">
        <v>2445</v>
      </c>
      <c r="B81" s="12" t="s">
        <v>2674</v>
      </c>
      <c r="C81" s="11" t="s">
        <v>2673</v>
      </c>
      <c r="D81" s="12" t="s">
        <v>2003</v>
      </c>
      <c r="E81" s="12" t="s">
        <v>2676</v>
      </c>
      <c r="F81" s="12" t="s">
        <v>2677</v>
      </c>
      <c r="G81" s="12" t="s">
        <v>2675</v>
      </c>
      <c r="H81" s="10" t="s">
        <v>984</v>
      </c>
      <c r="I81" s="67"/>
      <c r="J81" s="112"/>
    </row>
    <row r="82" spans="1:10" ht="60" customHeight="1" x14ac:dyDescent="0.25">
      <c r="A82" s="15" t="s">
        <v>2446</v>
      </c>
      <c r="B82" s="28">
        <v>97352466132</v>
      </c>
      <c r="C82" s="29" t="s">
        <v>408</v>
      </c>
      <c r="D82" s="30" t="s">
        <v>409</v>
      </c>
      <c r="E82" s="30" t="s">
        <v>410</v>
      </c>
      <c r="F82" s="30" t="s">
        <v>411</v>
      </c>
      <c r="G82" s="30" t="s">
        <v>413</v>
      </c>
      <c r="H82" s="30" t="s">
        <v>42</v>
      </c>
      <c r="I82" s="69" t="s">
        <v>414</v>
      </c>
      <c r="J82" s="101" t="str">
        <f>HYPERLINK("mailto:mirza.belcar@gmail.com","mirza.belcar@gmail.com")</f>
        <v>mirza.belcar@gmail.com</v>
      </c>
    </row>
    <row r="83" spans="1:10" ht="60" customHeight="1" x14ac:dyDescent="0.25">
      <c r="A83" s="15" t="s">
        <v>2447</v>
      </c>
      <c r="B83" s="12">
        <v>71560295346</v>
      </c>
      <c r="C83" s="11" t="s">
        <v>2678</v>
      </c>
      <c r="D83" s="12" t="s">
        <v>2003</v>
      </c>
      <c r="E83" s="12" t="s">
        <v>2680</v>
      </c>
      <c r="F83" s="12" t="s">
        <v>2681</v>
      </c>
      <c r="G83" s="12" t="s">
        <v>2679</v>
      </c>
      <c r="H83" s="10" t="s">
        <v>42</v>
      </c>
      <c r="I83" s="67" t="s">
        <v>2682</v>
      </c>
      <c r="J83" s="112"/>
    </row>
    <row r="84" spans="1:10" ht="60" customHeight="1" x14ac:dyDescent="0.25">
      <c r="A84" s="8" t="s">
        <v>2448</v>
      </c>
      <c r="B84" s="12">
        <v>28567792532</v>
      </c>
      <c r="C84" s="11" t="s">
        <v>2299</v>
      </c>
      <c r="D84" s="12" t="s">
        <v>2003</v>
      </c>
      <c r="E84" s="12" t="s">
        <v>2086</v>
      </c>
      <c r="F84" s="12" t="s">
        <v>2300</v>
      </c>
      <c r="G84" s="12" t="s">
        <v>2301</v>
      </c>
      <c r="H84" s="10" t="s">
        <v>2302</v>
      </c>
      <c r="I84" s="67"/>
      <c r="J84" s="20"/>
    </row>
    <row r="85" spans="1:10" ht="60" customHeight="1" x14ac:dyDescent="0.25">
      <c r="A85" s="8" t="s">
        <v>2449</v>
      </c>
      <c r="B85" s="88">
        <v>14501351721</v>
      </c>
      <c r="C85" s="89" t="s">
        <v>1963</v>
      </c>
      <c r="D85" s="88" t="s">
        <v>1959</v>
      </c>
      <c r="E85" s="92" t="s">
        <v>1964</v>
      </c>
      <c r="F85" s="91" t="s">
        <v>1965</v>
      </c>
      <c r="G85" s="92" t="s">
        <v>1966</v>
      </c>
      <c r="H85" s="88" t="s">
        <v>42</v>
      </c>
      <c r="I85" s="94" t="s">
        <v>1986</v>
      </c>
      <c r="J85" s="109" t="s">
        <v>1987</v>
      </c>
    </row>
    <row r="86" spans="1:10" ht="60" customHeight="1" x14ac:dyDescent="0.25">
      <c r="A86" s="15" t="s">
        <v>2450</v>
      </c>
      <c r="B86" s="12">
        <v>85821130368</v>
      </c>
      <c r="C86" s="11" t="s">
        <v>2683</v>
      </c>
      <c r="D86" s="12" t="s">
        <v>488</v>
      </c>
      <c r="E86" s="12" t="s">
        <v>2687</v>
      </c>
      <c r="F86" s="12" t="s">
        <v>2685</v>
      </c>
      <c r="G86" s="12" t="s">
        <v>2684</v>
      </c>
      <c r="H86" s="10" t="s">
        <v>42</v>
      </c>
      <c r="I86" s="99" t="s">
        <v>2689</v>
      </c>
      <c r="J86" s="112" t="s">
        <v>2686</v>
      </c>
    </row>
    <row r="87" spans="1:10" ht="60" customHeight="1" x14ac:dyDescent="0.25">
      <c r="A87" s="15" t="s">
        <v>2451</v>
      </c>
      <c r="B87" s="12">
        <v>14781921696</v>
      </c>
      <c r="C87" s="11" t="s">
        <v>2691</v>
      </c>
      <c r="D87" s="12" t="s">
        <v>1908</v>
      </c>
      <c r="E87" s="12" t="s">
        <v>2154</v>
      </c>
      <c r="F87" s="12" t="s">
        <v>2692</v>
      </c>
      <c r="G87" s="12" t="s">
        <v>2688</v>
      </c>
      <c r="H87" s="10" t="s">
        <v>130</v>
      </c>
      <c r="I87" s="67" t="s">
        <v>2690</v>
      </c>
      <c r="J87" s="112" t="s">
        <v>2693</v>
      </c>
    </row>
    <row r="88" spans="1:10" ht="60" customHeight="1" x14ac:dyDescent="0.25">
      <c r="A88" s="8" t="s">
        <v>2452</v>
      </c>
      <c r="B88" s="44">
        <v>3573400194</v>
      </c>
      <c r="C88" s="11" t="s">
        <v>1866</v>
      </c>
      <c r="D88" s="12" t="s">
        <v>27</v>
      </c>
      <c r="E88" s="12" t="s">
        <v>1867</v>
      </c>
      <c r="F88" s="12" t="s">
        <v>1868</v>
      </c>
      <c r="G88" s="12" t="s">
        <v>1869</v>
      </c>
      <c r="H88" s="12" t="s">
        <v>1017</v>
      </c>
      <c r="I88" s="67" t="s">
        <v>1870</v>
      </c>
      <c r="J88" s="55"/>
    </row>
    <row r="89" spans="1:10" ht="60" customHeight="1" x14ac:dyDescent="0.25">
      <c r="A89" s="8" t="s">
        <v>2453</v>
      </c>
      <c r="B89" s="28">
        <v>97930178794</v>
      </c>
      <c r="C89" s="29" t="s">
        <v>439</v>
      </c>
      <c r="D89" s="30" t="s">
        <v>27</v>
      </c>
      <c r="E89" s="30" t="s">
        <v>440</v>
      </c>
      <c r="F89" s="30" t="s">
        <v>441</v>
      </c>
      <c r="G89" s="30" t="s">
        <v>442</v>
      </c>
      <c r="H89" s="30" t="s">
        <v>42</v>
      </c>
      <c r="I89" s="69" t="s">
        <v>1619</v>
      </c>
      <c r="J89" s="101" t="str">
        <f>HYPERLINK("mailto:fotogeci@fotogeci.hrgeci.prom@vz.t-com.hr","fotogeci@fotogeci.hr                    geci.prom@vz.t-com.hr")</f>
        <v>fotogeci@fotogeci.hr                    geci.prom@vz.t-com.hr</v>
      </c>
    </row>
    <row r="90" spans="1:10" ht="60" customHeight="1" x14ac:dyDescent="0.25">
      <c r="A90" s="15" t="s">
        <v>2454</v>
      </c>
      <c r="B90" s="28">
        <v>91311178247</v>
      </c>
      <c r="C90" s="29" t="s">
        <v>447</v>
      </c>
      <c r="D90" s="30" t="s">
        <v>27</v>
      </c>
      <c r="E90" s="30" t="s">
        <v>81</v>
      </c>
      <c r="F90" s="30" t="s">
        <v>448</v>
      </c>
      <c r="G90" s="30" t="s">
        <v>449</v>
      </c>
      <c r="H90" s="30" t="s">
        <v>42</v>
      </c>
      <c r="I90" s="69" t="s">
        <v>1620</v>
      </c>
      <c r="J90" s="101" t="str">
        <f>HYPERLINK("mailto:kramaric.knjigovodstvo@gmail.com","kramaric.knjigovodstvo@gmail.com")</f>
        <v>kramaric.knjigovodstvo@gmail.com</v>
      </c>
    </row>
    <row r="91" spans="1:10" ht="60" customHeight="1" x14ac:dyDescent="0.25">
      <c r="A91" s="15" t="s">
        <v>2455</v>
      </c>
      <c r="B91" s="12">
        <v>22985839306</v>
      </c>
      <c r="C91" s="11" t="s">
        <v>2345</v>
      </c>
      <c r="D91" s="12" t="s">
        <v>1989</v>
      </c>
      <c r="E91" s="12" t="s">
        <v>2000</v>
      </c>
      <c r="F91" s="12" t="s">
        <v>2346</v>
      </c>
      <c r="G91" s="12" t="s">
        <v>2347</v>
      </c>
      <c r="H91" s="10" t="s">
        <v>2348</v>
      </c>
      <c r="I91" s="67" t="s">
        <v>2349</v>
      </c>
      <c r="J91" s="20"/>
    </row>
    <row r="92" spans="1:10" ht="60" customHeight="1" x14ac:dyDescent="0.25">
      <c r="A92" s="8" t="s">
        <v>2456</v>
      </c>
      <c r="B92" s="12" t="s">
        <v>2695</v>
      </c>
      <c r="C92" s="11" t="s">
        <v>2694</v>
      </c>
      <c r="D92" s="12" t="s">
        <v>1955</v>
      </c>
      <c r="E92" s="12" t="s">
        <v>2696</v>
      </c>
      <c r="F92" s="12" t="s">
        <v>2697</v>
      </c>
      <c r="G92" s="12" t="s">
        <v>2699</v>
      </c>
      <c r="H92" s="10" t="s">
        <v>42</v>
      </c>
      <c r="I92" s="67" t="s">
        <v>2698</v>
      </c>
      <c r="J92" s="112"/>
    </row>
    <row r="93" spans="1:10" ht="60" customHeight="1" x14ac:dyDescent="0.25">
      <c r="A93" s="8" t="s">
        <v>2457</v>
      </c>
      <c r="B93" s="28">
        <v>99346794700</v>
      </c>
      <c r="C93" s="29" t="s">
        <v>463</v>
      </c>
      <c r="D93" s="30" t="s">
        <v>27</v>
      </c>
      <c r="E93" s="30" t="s">
        <v>464</v>
      </c>
      <c r="F93" s="30" t="s">
        <v>465</v>
      </c>
      <c r="G93" s="30" t="s">
        <v>466</v>
      </c>
      <c r="H93" s="30" t="s">
        <v>42</v>
      </c>
      <c r="I93" s="69" t="s">
        <v>1621</v>
      </c>
      <c r="J93" s="101" t="str">
        <f>HYPERLINK("mailto:galictrans1@h-1.hr","galictrans1@h-1.hr")</f>
        <v>galictrans1@h-1.hr</v>
      </c>
    </row>
    <row r="94" spans="1:10" ht="60" customHeight="1" x14ac:dyDescent="0.25">
      <c r="A94" s="15" t="s">
        <v>2458</v>
      </c>
      <c r="B94" s="28">
        <v>49044921498</v>
      </c>
      <c r="C94" s="29" t="s">
        <v>478</v>
      </c>
      <c r="D94" s="30" t="s">
        <v>138</v>
      </c>
      <c r="E94" s="30" t="s">
        <v>479</v>
      </c>
      <c r="F94" s="30" t="s">
        <v>480</v>
      </c>
      <c r="G94" s="30" t="s">
        <v>481</v>
      </c>
      <c r="H94" s="30" t="s">
        <v>42</v>
      </c>
      <c r="I94" s="69" t="s">
        <v>1624</v>
      </c>
      <c r="J94" s="104" t="s">
        <v>1622</v>
      </c>
    </row>
    <row r="95" spans="1:10" s="163" customFormat="1" ht="60" customHeight="1" x14ac:dyDescent="0.25">
      <c r="A95" s="15" t="s">
        <v>2459</v>
      </c>
      <c r="B95" s="28">
        <v>59038459803</v>
      </c>
      <c r="C95" s="29" t="s">
        <v>3076</v>
      </c>
      <c r="D95" s="30" t="s">
        <v>27</v>
      </c>
      <c r="E95" s="30" t="s">
        <v>3077</v>
      </c>
      <c r="F95" s="30" t="s">
        <v>3078</v>
      </c>
      <c r="G95" s="30" t="s">
        <v>3079</v>
      </c>
      <c r="H95" s="30" t="s">
        <v>42</v>
      </c>
      <c r="I95" s="69"/>
      <c r="J95" s="104"/>
    </row>
    <row r="96" spans="1:10" ht="60" customHeight="1" x14ac:dyDescent="0.25">
      <c r="A96" s="8" t="s">
        <v>2460</v>
      </c>
      <c r="B96" s="83">
        <v>52946342191</v>
      </c>
      <c r="C96" s="31" t="s">
        <v>2134</v>
      </c>
      <c r="D96" s="83" t="s">
        <v>27</v>
      </c>
      <c r="E96" s="81" t="s">
        <v>2086</v>
      </c>
      <c r="F96" s="83" t="s">
        <v>2135</v>
      </c>
      <c r="G96" s="81" t="s">
        <v>2034</v>
      </c>
      <c r="H96" s="83" t="s">
        <v>42</v>
      </c>
      <c r="I96" s="98" t="s">
        <v>2163</v>
      </c>
      <c r="J96" s="119" t="s">
        <v>2164</v>
      </c>
    </row>
    <row r="97" spans="1:10" ht="60" customHeight="1" x14ac:dyDescent="0.25">
      <c r="A97" s="8" t="s">
        <v>2461</v>
      </c>
      <c r="B97" s="28">
        <v>10840749604</v>
      </c>
      <c r="C97" s="29" t="s">
        <v>496</v>
      </c>
      <c r="D97" s="30" t="s">
        <v>27</v>
      </c>
      <c r="E97" s="30" t="s">
        <v>71</v>
      </c>
      <c r="F97" s="30" t="s">
        <v>499</v>
      </c>
      <c r="G97" s="30" t="s">
        <v>500</v>
      </c>
      <c r="H97" s="30" t="s">
        <v>42</v>
      </c>
      <c r="I97" s="69" t="s">
        <v>1625</v>
      </c>
      <c r="J97" s="101" t="str">
        <f>HYPERLINK("mailto:info@generali.hr","info@generali.hr")</f>
        <v>info@generali.hr</v>
      </c>
    </row>
    <row r="98" spans="1:10" ht="60" customHeight="1" x14ac:dyDescent="0.25">
      <c r="A98" s="15" t="s">
        <v>2462</v>
      </c>
      <c r="B98" s="28">
        <v>63231099989</v>
      </c>
      <c r="C98" s="29" t="s">
        <v>508</v>
      </c>
      <c r="D98" s="30" t="s">
        <v>509</v>
      </c>
      <c r="E98" s="30" t="s">
        <v>510</v>
      </c>
      <c r="F98" s="30" t="s">
        <v>1623</v>
      </c>
      <c r="G98" s="30" t="s">
        <v>511</v>
      </c>
      <c r="H98" s="30" t="s">
        <v>42</v>
      </c>
      <c r="I98" s="69" t="s">
        <v>1626</v>
      </c>
      <c r="J98" s="101" t="str">
        <f>HYPERLINK("mailto:geoizmjera1@vz.t-com.hr","geoizmjera1@vz.t-com.hr")</f>
        <v>geoizmjera1@vz.t-com.hr</v>
      </c>
    </row>
    <row r="99" spans="1:10" ht="60" customHeight="1" x14ac:dyDescent="0.25">
      <c r="A99" s="15" t="s">
        <v>2463</v>
      </c>
      <c r="B99" s="28">
        <v>50049153439</v>
      </c>
      <c r="C99" s="29" t="s">
        <v>517</v>
      </c>
      <c r="D99" s="30" t="s">
        <v>182</v>
      </c>
      <c r="E99" s="32" t="s">
        <v>518</v>
      </c>
      <c r="F99" s="30" t="s">
        <v>519</v>
      </c>
      <c r="G99" s="30" t="s">
        <v>520</v>
      </c>
      <c r="H99" s="30" t="s">
        <v>42</v>
      </c>
      <c r="I99" s="69" t="s">
        <v>1627</v>
      </c>
      <c r="J99" s="39" t="s">
        <v>724</v>
      </c>
    </row>
    <row r="100" spans="1:10" ht="60" customHeight="1" x14ac:dyDescent="0.25">
      <c r="A100" s="8" t="s">
        <v>2464</v>
      </c>
      <c r="B100" s="12">
        <v>79953054557</v>
      </c>
      <c r="C100" s="11" t="s">
        <v>2196</v>
      </c>
      <c r="D100" s="12" t="s">
        <v>27</v>
      </c>
      <c r="E100" s="12" t="s">
        <v>2197</v>
      </c>
      <c r="F100" s="12" t="s">
        <v>1858</v>
      </c>
      <c r="G100" s="12" t="s">
        <v>2198</v>
      </c>
      <c r="H100" s="10" t="s">
        <v>42</v>
      </c>
      <c r="I100" s="67" t="s">
        <v>2199</v>
      </c>
      <c r="J100" s="20"/>
    </row>
    <row r="101" spans="1:10" ht="60" customHeight="1" x14ac:dyDescent="0.25">
      <c r="A101" s="8" t="s">
        <v>2465</v>
      </c>
      <c r="B101" s="28">
        <v>70160890895</v>
      </c>
      <c r="C101" s="29" t="s">
        <v>521</v>
      </c>
      <c r="D101" s="30" t="s">
        <v>27</v>
      </c>
      <c r="E101" s="30" t="s">
        <v>522</v>
      </c>
      <c r="F101" s="30" t="s">
        <v>1628</v>
      </c>
      <c r="G101" s="30" t="s">
        <v>523</v>
      </c>
      <c r="H101" s="30" t="s">
        <v>42</v>
      </c>
      <c r="I101" s="69"/>
      <c r="J101" s="39" t="s">
        <v>1629</v>
      </c>
    </row>
    <row r="102" spans="1:10" ht="60" customHeight="1" x14ac:dyDescent="0.25">
      <c r="A102" s="15" t="s">
        <v>2466</v>
      </c>
      <c r="B102" s="28">
        <v>33124832241</v>
      </c>
      <c r="C102" s="29" t="s">
        <v>524</v>
      </c>
      <c r="D102" s="30" t="s">
        <v>182</v>
      </c>
      <c r="E102" s="30" t="s">
        <v>183</v>
      </c>
      <c r="F102" s="30" t="s">
        <v>525</v>
      </c>
      <c r="G102" s="30" t="s">
        <v>526</v>
      </c>
      <c r="H102" s="30" t="s">
        <v>42</v>
      </c>
      <c r="I102" s="69" t="s">
        <v>2260</v>
      </c>
      <c r="J102" s="110"/>
    </row>
    <row r="103" spans="1:10" ht="60" customHeight="1" x14ac:dyDescent="0.25">
      <c r="A103" s="15" t="s">
        <v>2467</v>
      </c>
      <c r="B103" s="28">
        <v>75632766837</v>
      </c>
      <c r="C103" s="29" t="s">
        <v>529</v>
      </c>
      <c r="D103" s="30" t="s">
        <v>531</v>
      </c>
      <c r="E103" s="30" t="s">
        <v>533</v>
      </c>
      <c r="F103" s="30" t="s">
        <v>535</v>
      </c>
      <c r="G103" s="30" t="s">
        <v>536</v>
      </c>
      <c r="H103" s="30" t="s">
        <v>42</v>
      </c>
      <c r="I103" s="69" t="s">
        <v>537</v>
      </c>
      <c r="J103" s="101" t="str">
        <f>HYPERLINK("mailto:info@germaniasport.hr","info@germaniasport.hr")</f>
        <v>info@germaniasport.hr</v>
      </c>
    </row>
    <row r="104" spans="1:10" ht="60" customHeight="1" x14ac:dyDescent="0.25">
      <c r="A104" s="8" t="s">
        <v>2468</v>
      </c>
      <c r="B104" s="28">
        <v>8171316035</v>
      </c>
      <c r="C104" s="29" t="s">
        <v>543</v>
      </c>
      <c r="D104" s="30" t="s">
        <v>14</v>
      </c>
      <c r="E104" s="30" t="s">
        <v>544</v>
      </c>
      <c r="F104" s="30" t="s">
        <v>1632</v>
      </c>
      <c r="G104" s="30" t="s">
        <v>545</v>
      </c>
      <c r="H104" s="30" t="s">
        <v>42</v>
      </c>
      <c r="I104" s="69" t="s">
        <v>1631</v>
      </c>
      <c r="J104" s="39" t="s">
        <v>1630</v>
      </c>
    </row>
    <row r="105" spans="1:10" ht="60" customHeight="1" x14ac:dyDescent="0.25">
      <c r="A105" s="8" t="s">
        <v>2469</v>
      </c>
      <c r="B105" s="28">
        <v>66928859860</v>
      </c>
      <c r="C105" s="29" t="s">
        <v>547</v>
      </c>
      <c r="D105" s="30" t="s">
        <v>138</v>
      </c>
      <c r="E105" s="30" t="s">
        <v>548</v>
      </c>
      <c r="F105" s="30" t="s">
        <v>549</v>
      </c>
      <c r="G105" s="30" t="s">
        <v>1633</v>
      </c>
      <c r="H105" s="30" t="s">
        <v>42</v>
      </c>
      <c r="I105" s="69" t="s">
        <v>1634</v>
      </c>
      <c r="J105" s="101" t="str">
        <f>HYPERLINK("mailto:golubcommerce@gmail.com","golubcommerce@gmail.com")</f>
        <v>golubcommerce@gmail.com</v>
      </c>
    </row>
    <row r="106" spans="1:10" ht="60" customHeight="1" x14ac:dyDescent="0.25">
      <c r="A106" s="15" t="s">
        <v>2470</v>
      </c>
      <c r="B106" s="28">
        <v>36650377505</v>
      </c>
      <c r="C106" s="29" t="s">
        <v>550</v>
      </c>
      <c r="D106" s="30" t="s">
        <v>14</v>
      </c>
      <c r="E106" s="30" t="s">
        <v>551</v>
      </c>
      <c r="F106" s="30" t="s">
        <v>552</v>
      </c>
      <c r="G106" s="30" t="s">
        <v>553</v>
      </c>
      <c r="H106" s="30" t="s">
        <v>554</v>
      </c>
      <c r="I106" s="69" t="s">
        <v>2261</v>
      </c>
      <c r="J106" s="104" t="s">
        <v>3270</v>
      </c>
    </row>
    <row r="107" spans="1:10" ht="60" customHeight="1" x14ac:dyDescent="0.25">
      <c r="A107" s="15" t="s">
        <v>2471</v>
      </c>
      <c r="B107" s="83">
        <v>70216553879</v>
      </c>
      <c r="C107" s="31" t="s">
        <v>2136</v>
      </c>
      <c r="D107" s="83" t="s">
        <v>1959</v>
      </c>
      <c r="E107" s="81" t="s">
        <v>1994</v>
      </c>
      <c r="F107" s="81" t="s">
        <v>2137</v>
      </c>
      <c r="G107" s="81" t="s">
        <v>2138</v>
      </c>
      <c r="H107" s="83" t="s">
        <v>1893</v>
      </c>
      <c r="I107" s="128"/>
      <c r="J107" s="138"/>
    </row>
    <row r="108" spans="1:10" ht="60" customHeight="1" x14ac:dyDescent="0.25">
      <c r="A108" s="8" t="s">
        <v>2472</v>
      </c>
      <c r="B108" s="28">
        <v>85409993966</v>
      </c>
      <c r="C108" s="29" t="s">
        <v>559</v>
      </c>
      <c r="D108" s="30" t="s">
        <v>138</v>
      </c>
      <c r="E108" s="30" t="s">
        <v>560</v>
      </c>
      <c r="F108" s="30" t="s">
        <v>561</v>
      </c>
      <c r="G108" s="30" t="s">
        <v>331</v>
      </c>
      <c r="H108" s="30" t="s">
        <v>42</v>
      </c>
      <c r="I108" s="69" t="s">
        <v>562</v>
      </c>
      <c r="J108" s="101" t="str">
        <f>HYPERLINK("mailto:gregur-invest@vz.t-com.hr","gregur-invest@vz.t-com.hr")</f>
        <v>gregur-invest@vz.t-com.hr</v>
      </c>
    </row>
    <row r="109" spans="1:10" ht="60" customHeight="1" x14ac:dyDescent="0.25">
      <c r="A109" s="8" t="s">
        <v>2473</v>
      </c>
      <c r="B109" s="12">
        <v>82201491095</v>
      </c>
      <c r="C109" s="11" t="s">
        <v>2946</v>
      </c>
      <c r="D109" s="12" t="s">
        <v>1955</v>
      </c>
      <c r="E109" s="12" t="s">
        <v>2230</v>
      </c>
      <c r="F109" s="12" t="s">
        <v>2947</v>
      </c>
      <c r="G109" s="12" t="s">
        <v>2948</v>
      </c>
      <c r="H109" s="10" t="s">
        <v>42</v>
      </c>
      <c r="I109" s="67" t="s">
        <v>2949</v>
      </c>
      <c r="J109" s="112" t="s">
        <v>2950</v>
      </c>
    </row>
    <row r="110" spans="1:10" ht="60" customHeight="1" x14ac:dyDescent="0.25">
      <c r="A110" s="15" t="s">
        <v>2474</v>
      </c>
      <c r="B110" s="28">
        <v>61725218257</v>
      </c>
      <c r="C110" s="29" t="s">
        <v>563</v>
      </c>
      <c r="D110" s="30" t="s">
        <v>564</v>
      </c>
      <c r="E110" s="30" t="s">
        <v>565</v>
      </c>
      <c r="F110" s="30" t="s">
        <v>566</v>
      </c>
      <c r="G110" s="47" t="s">
        <v>2701</v>
      </c>
      <c r="H110" s="30" t="s">
        <v>42</v>
      </c>
      <c r="I110" s="69" t="s">
        <v>1635</v>
      </c>
      <c r="J110" s="101" t="str">
        <f>HYPERLINK("mailto:info@habek.hr","info@habek.hr ")</f>
        <v xml:space="preserve">info@habek.hr </v>
      </c>
    </row>
    <row r="111" spans="1:10" ht="60" customHeight="1" x14ac:dyDescent="0.25">
      <c r="A111" s="15" t="s">
        <v>2475</v>
      </c>
      <c r="B111" s="28">
        <v>84139019223</v>
      </c>
      <c r="C111" s="29" t="s">
        <v>567</v>
      </c>
      <c r="D111" s="30" t="s">
        <v>182</v>
      </c>
      <c r="E111" s="30" t="s">
        <v>183</v>
      </c>
      <c r="F111" s="30" t="s">
        <v>568</v>
      </c>
      <c r="G111" s="30" t="s">
        <v>570</v>
      </c>
      <c r="H111" s="30" t="s">
        <v>42</v>
      </c>
      <c r="I111" s="69" t="s">
        <v>571</v>
      </c>
      <c r="J111" s="39" t="s">
        <v>1636</v>
      </c>
    </row>
    <row r="112" spans="1:10" ht="60" customHeight="1" x14ac:dyDescent="0.25">
      <c r="A112" s="8" t="s">
        <v>2476</v>
      </c>
      <c r="B112" s="28">
        <v>28168515199</v>
      </c>
      <c r="C112" s="29" t="s">
        <v>576</v>
      </c>
      <c r="D112" s="30" t="s">
        <v>138</v>
      </c>
      <c r="E112" s="30" t="s">
        <v>309</v>
      </c>
      <c r="F112" s="30" t="s">
        <v>1638</v>
      </c>
      <c r="G112" s="30" t="s">
        <v>577</v>
      </c>
      <c r="H112" s="30" t="s">
        <v>42</v>
      </c>
      <c r="I112" s="69" t="s">
        <v>1637</v>
      </c>
      <c r="J112" s="101" t="str">
        <f>HYPERLINK("mailto:had.ivanec@gmail.com","had.ivanec@gmail.com")</f>
        <v>had.ivanec@gmail.com</v>
      </c>
    </row>
    <row r="113" spans="1:10" ht="60" customHeight="1" x14ac:dyDescent="0.25">
      <c r="A113" s="8" t="s">
        <v>2477</v>
      </c>
      <c r="B113" s="83" t="s">
        <v>2075</v>
      </c>
      <c r="C113" s="29" t="s">
        <v>2076</v>
      </c>
      <c r="D113" s="81" t="s">
        <v>2003</v>
      </c>
      <c r="E113" s="81" t="s">
        <v>2077</v>
      </c>
      <c r="F113" s="83" t="s">
        <v>2078</v>
      </c>
      <c r="G113" s="81" t="s">
        <v>2079</v>
      </c>
      <c r="H113" s="83" t="s">
        <v>42</v>
      </c>
      <c r="I113" s="72" t="s">
        <v>2100</v>
      </c>
      <c r="J113" s="119" t="s">
        <v>2101</v>
      </c>
    </row>
    <row r="114" spans="1:10" ht="60" customHeight="1" x14ac:dyDescent="0.25">
      <c r="A114" s="15" t="s">
        <v>2478</v>
      </c>
      <c r="B114" s="28">
        <v>64113789768</v>
      </c>
      <c r="C114" s="29" t="s">
        <v>579</v>
      </c>
      <c r="D114" s="30" t="s">
        <v>581</v>
      </c>
      <c r="E114" s="30" t="s">
        <v>528</v>
      </c>
      <c r="F114" s="30" t="s">
        <v>583</v>
      </c>
      <c r="G114" s="30" t="s">
        <v>585</v>
      </c>
      <c r="H114" s="30" t="s">
        <v>586</v>
      </c>
      <c r="I114" s="69" t="s">
        <v>588</v>
      </c>
      <c r="J114" s="101" t="str">
        <f>HYPERLINK("mailto:jarki@harjac.com","jarki@harjac.com")</f>
        <v>jarki@harjac.com</v>
      </c>
    </row>
    <row r="115" spans="1:10" ht="60" customHeight="1" x14ac:dyDescent="0.25">
      <c r="A115" s="15" t="s">
        <v>2479</v>
      </c>
      <c r="B115" s="12">
        <v>92265244213</v>
      </c>
      <c r="C115" s="11" t="s">
        <v>2702</v>
      </c>
      <c r="D115" s="12" t="s">
        <v>2703</v>
      </c>
      <c r="E115" s="12" t="s">
        <v>2704</v>
      </c>
      <c r="F115" s="12" t="s">
        <v>2705</v>
      </c>
      <c r="G115" s="12" t="s">
        <v>2708</v>
      </c>
      <c r="H115" s="10" t="s">
        <v>2706</v>
      </c>
      <c r="I115" s="67" t="s">
        <v>2714</v>
      </c>
      <c r="J115" s="112" t="s">
        <v>2707</v>
      </c>
    </row>
    <row r="116" spans="1:10" ht="60" customHeight="1" x14ac:dyDescent="0.25">
      <c r="A116" s="8" t="s">
        <v>2480</v>
      </c>
      <c r="B116" s="12">
        <v>55635225490</v>
      </c>
      <c r="C116" s="11" t="s">
        <v>2295</v>
      </c>
      <c r="D116" s="12" t="s">
        <v>1955</v>
      </c>
      <c r="E116" s="12" t="s">
        <v>2296</v>
      </c>
      <c r="F116" s="12" t="s">
        <v>2297</v>
      </c>
      <c r="G116" s="12" t="s">
        <v>2298</v>
      </c>
      <c r="H116" s="10" t="s">
        <v>2233</v>
      </c>
      <c r="I116" s="67"/>
      <c r="J116" s="20"/>
    </row>
    <row r="117" spans="1:10" ht="60" customHeight="1" x14ac:dyDescent="0.25">
      <c r="A117" s="8" t="s">
        <v>2481</v>
      </c>
      <c r="B117" s="28">
        <v>60566702025</v>
      </c>
      <c r="C117" s="29" t="s">
        <v>2262</v>
      </c>
      <c r="D117" s="30" t="s">
        <v>138</v>
      </c>
      <c r="E117" s="30" t="s">
        <v>589</v>
      </c>
      <c r="F117" s="30" t="s">
        <v>590</v>
      </c>
      <c r="G117" s="30" t="s">
        <v>2263</v>
      </c>
      <c r="H117" s="30" t="s">
        <v>130</v>
      </c>
      <c r="I117" s="72" t="s">
        <v>1981</v>
      </c>
      <c r="J117" s="101" t="str">
        <f>HYPERLINK("mailto:info@helcom-trade.hr","info@helcom-trade.hr")</f>
        <v>info@helcom-trade.hr</v>
      </c>
    </row>
    <row r="118" spans="1:10" ht="60" customHeight="1" x14ac:dyDescent="0.25">
      <c r="A118" s="15" t="s">
        <v>2482</v>
      </c>
      <c r="B118" s="28">
        <v>79517967255</v>
      </c>
      <c r="C118" s="29" t="s">
        <v>596</v>
      </c>
      <c r="D118" s="30" t="s">
        <v>138</v>
      </c>
      <c r="E118" s="30" t="s">
        <v>479</v>
      </c>
      <c r="F118" s="30" t="s">
        <v>597</v>
      </c>
      <c r="G118" s="30" t="s">
        <v>598</v>
      </c>
      <c r="H118" s="30" t="s">
        <v>130</v>
      </c>
      <c r="I118" s="72" t="s">
        <v>1982</v>
      </c>
      <c r="J118" s="111" t="str">
        <f>HYPERLINK("mailto:info@hermo.hr","info@hermo.hr  /          djerec@hermo.hr")</f>
        <v>info@hermo.hr  /          djerec@hermo.hr</v>
      </c>
    </row>
    <row r="119" spans="1:10" ht="60" customHeight="1" x14ac:dyDescent="0.25">
      <c r="A119" s="15" t="s">
        <v>2483</v>
      </c>
      <c r="B119" s="28">
        <v>46645234113</v>
      </c>
      <c r="C119" s="29" t="s">
        <v>603</v>
      </c>
      <c r="D119" s="30" t="s">
        <v>14</v>
      </c>
      <c r="E119" s="30" t="s">
        <v>604</v>
      </c>
      <c r="F119" s="30" t="s">
        <v>605</v>
      </c>
      <c r="G119" s="30" t="s">
        <v>1639</v>
      </c>
      <c r="H119" s="30" t="s">
        <v>42</v>
      </c>
      <c r="I119" s="69" t="s">
        <v>606</v>
      </c>
      <c r="J119" s="104" t="s">
        <v>1640</v>
      </c>
    </row>
    <row r="120" spans="1:10" ht="60" customHeight="1" x14ac:dyDescent="0.25">
      <c r="A120" s="8" t="s">
        <v>2484</v>
      </c>
      <c r="B120" s="28">
        <v>29950267670</v>
      </c>
      <c r="C120" s="29" t="s">
        <v>610</v>
      </c>
      <c r="D120" s="30" t="s">
        <v>27</v>
      </c>
      <c r="E120" s="30" t="s">
        <v>612</v>
      </c>
      <c r="F120" s="30" t="s">
        <v>613</v>
      </c>
      <c r="G120" s="30" t="s">
        <v>614</v>
      </c>
      <c r="H120" s="30" t="s">
        <v>42</v>
      </c>
      <c r="I120" s="69" t="s">
        <v>1641</v>
      </c>
      <c r="J120" s="101" t="str">
        <f>HYPERLINK("mailto:k.tezak77@gmail.com","k.tezak77@gmail.com")</f>
        <v>k.tezak77@gmail.com</v>
      </c>
    </row>
    <row r="121" spans="1:10" ht="60" customHeight="1" x14ac:dyDescent="0.25">
      <c r="A121" s="8" t="s">
        <v>2485</v>
      </c>
      <c r="B121" s="143">
        <v>79448508251</v>
      </c>
      <c r="C121" s="132" t="s">
        <v>2153</v>
      </c>
      <c r="D121" s="82" t="s">
        <v>1908</v>
      </c>
      <c r="E121" s="82" t="s">
        <v>2154</v>
      </c>
      <c r="F121" s="82" t="s">
        <v>1721</v>
      </c>
      <c r="G121" s="82" t="s">
        <v>1722</v>
      </c>
      <c r="H121" s="82" t="s">
        <v>42</v>
      </c>
      <c r="I121" s="128"/>
      <c r="J121" s="138"/>
    </row>
    <row r="122" spans="1:10" ht="60" customHeight="1" x14ac:dyDescent="0.25">
      <c r="A122" s="15" t="s">
        <v>2486</v>
      </c>
      <c r="B122" s="12" t="s">
        <v>2709</v>
      </c>
      <c r="C122" s="11" t="s">
        <v>2716</v>
      </c>
      <c r="D122" s="12" t="s">
        <v>2710</v>
      </c>
      <c r="E122" s="12" t="s">
        <v>2711</v>
      </c>
      <c r="F122" s="12" t="s">
        <v>2712</v>
      </c>
      <c r="G122" s="12" t="s">
        <v>2715</v>
      </c>
      <c r="H122" s="10" t="s">
        <v>984</v>
      </c>
      <c r="I122" s="67" t="s">
        <v>2717</v>
      </c>
      <c r="J122" s="112" t="s">
        <v>2713</v>
      </c>
    </row>
    <row r="123" spans="1:10" ht="60" customHeight="1" x14ac:dyDescent="0.25">
      <c r="A123" s="15" t="s">
        <v>2487</v>
      </c>
      <c r="B123" s="28">
        <v>87311810356</v>
      </c>
      <c r="C123" s="29" t="s">
        <v>617</v>
      </c>
      <c r="D123" s="30" t="s">
        <v>27</v>
      </c>
      <c r="E123" s="30" t="s">
        <v>619</v>
      </c>
      <c r="F123" s="30" t="s">
        <v>621</v>
      </c>
      <c r="G123" s="30" t="s">
        <v>622</v>
      </c>
      <c r="H123" s="30" t="s">
        <v>161</v>
      </c>
      <c r="I123" s="72" t="s">
        <v>2718</v>
      </c>
      <c r="J123" s="101" t="str">
        <f>HYPERLINK("mailto:info@posta.hr","info@posta.hr")</f>
        <v>info@posta.hr</v>
      </c>
    </row>
    <row r="124" spans="1:10" ht="60" customHeight="1" x14ac:dyDescent="0.25">
      <c r="A124" s="8" t="s">
        <v>2488</v>
      </c>
      <c r="B124" s="28">
        <v>87311810356</v>
      </c>
      <c r="C124" s="29" t="s">
        <v>623</v>
      </c>
      <c r="D124" s="30" t="s">
        <v>27</v>
      </c>
      <c r="E124" s="30" t="s">
        <v>624</v>
      </c>
      <c r="F124" s="30" t="s">
        <v>625</v>
      </c>
      <c r="G124" s="30" t="s">
        <v>626</v>
      </c>
      <c r="H124" s="30" t="s">
        <v>401</v>
      </c>
      <c r="I124" s="69" t="s">
        <v>627</v>
      </c>
      <c r="J124" s="101" t="str">
        <f>HYPERLINK("mailto:info@posta.hr","info@posta.hr")</f>
        <v>info@posta.hr</v>
      </c>
    </row>
    <row r="125" spans="1:10" ht="60" customHeight="1" x14ac:dyDescent="0.25">
      <c r="A125" s="8" t="s">
        <v>2489</v>
      </c>
      <c r="B125" s="28">
        <v>17811654669</v>
      </c>
      <c r="C125" s="29" t="s">
        <v>632</v>
      </c>
      <c r="D125" s="30" t="s">
        <v>27</v>
      </c>
      <c r="E125" s="30" t="s">
        <v>633</v>
      </c>
      <c r="F125" s="30" t="s">
        <v>634</v>
      </c>
      <c r="G125" s="30" t="s">
        <v>331</v>
      </c>
      <c r="H125" s="30" t="s">
        <v>42</v>
      </c>
      <c r="I125" s="69" t="s">
        <v>635</v>
      </c>
      <c r="J125" s="101" t="str">
        <f>HYPERLINK("mailto:hranic-ddv@vz.t-com.hr","hranic-ddv@vz.t-com.hr")</f>
        <v>hranic-ddv@vz.t-com.hr</v>
      </c>
    </row>
    <row r="126" spans="1:10" ht="60" customHeight="1" x14ac:dyDescent="0.25">
      <c r="A126" s="15" t="s">
        <v>2490</v>
      </c>
      <c r="B126" s="28">
        <v>46830600751</v>
      </c>
      <c r="C126" s="29" t="s">
        <v>636</v>
      </c>
      <c r="D126" s="30" t="s">
        <v>637</v>
      </c>
      <c r="E126" s="30" t="s">
        <v>639</v>
      </c>
      <c r="F126" s="30" t="s">
        <v>1642</v>
      </c>
      <c r="G126" s="30" t="s">
        <v>640</v>
      </c>
      <c r="H126" s="30" t="s">
        <v>42</v>
      </c>
      <c r="I126" s="69" t="s">
        <v>1643</v>
      </c>
      <c r="J126" s="101" t="str">
        <f>HYPERLINK("mailto:opskrba@hep.hr","opskrba@hep.hr")</f>
        <v>opskrba@hep.hr</v>
      </c>
    </row>
    <row r="127" spans="1:10" ht="60" customHeight="1" x14ac:dyDescent="0.25">
      <c r="A127" s="15" t="s">
        <v>2491</v>
      </c>
      <c r="B127" s="28">
        <v>27905228158</v>
      </c>
      <c r="C127" s="29" t="s">
        <v>643</v>
      </c>
      <c r="D127" s="30" t="s">
        <v>644</v>
      </c>
      <c r="E127" s="30" t="s">
        <v>533</v>
      </c>
      <c r="F127" s="30" t="s">
        <v>1644</v>
      </c>
      <c r="G127" s="30" t="s">
        <v>645</v>
      </c>
      <c r="H127" s="30" t="s">
        <v>42</v>
      </c>
      <c r="I127" s="69" t="s">
        <v>1645</v>
      </c>
      <c r="J127" s="101" t="str">
        <f>HYPERLINK("mailto:hl@lutrija.hr","hl@lutrija.hr")</f>
        <v>hl@lutrija.hr</v>
      </c>
    </row>
    <row r="128" spans="1:10" ht="60" customHeight="1" x14ac:dyDescent="0.25">
      <c r="A128" s="8" t="s">
        <v>2492</v>
      </c>
      <c r="B128" s="28">
        <v>69693144506</v>
      </c>
      <c r="C128" s="29" t="s">
        <v>646</v>
      </c>
      <c r="D128" s="30" t="s">
        <v>647</v>
      </c>
      <c r="E128" s="30" t="s">
        <v>648</v>
      </c>
      <c r="F128" s="30" t="s">
        <v>1646</v>
      </c>
      <c r="G128" s="30" t="s">
        <v>649</v>
      </c>
      <c r="H128" s="30" t="s">
        <v>161</v>
      </c>
      <c r="I128" s="69" t="s">
        <v>1647</v>
      </c>
      <c r="J128" s="101" t="str">
        <f>HYPERLINK("mailto:sumarija-ivanec@hrsume.hr","sumarija-ivanec@hrsume.hr")</f>
        <v>sumarija-ivanec@hrsume.hr</v>
      </c>
    </row>
    <row r="129" spans="1:10" ht="60" customHeight="1" x14ac:dyDescent="0.25">
      <c r="A129" s="8" t="s">
        <v>2493</v>
      </c>
      <c r="B129" s="28">
        <v>63608944581</v>
      </c>
      <c r="C129" s="29" t="s">
        <v>2719</v>
      </c>
      <c r="D129" s="30" t="s">
        <v>14</v>
      </c>
      <c r="E129" s="30" t="s">
        <v>666</v>
      </c>
      <c r="F129" s="30" t="s">
        <v>372</v>
      </c>
      <c r="G129" s="30" t="s">
        <v>373</v>
      </c>
      <c r="H129" s="30" t="s">
        <v>42</v>
      </c>
      <c r="I129" s="69" t="s">
        <v>2720</v>
      </c>
      <c r="J129" s="104" t="s">
        <v>3271</v>
      </c>
    </row>
    <row r="130" spans="1:10" ht="60" customHeight="1" x14ac:dyDescent="0.25">
      <c r="A130" s="15" t="s">
        <v>2494</v>
      </c>
      <c r="B130" s="12">
        <v>39901919995</v>
      </c>
      <c r="C130" s="11" t="s">
        <v>2721</v>
      </c>
      <c r="D130" s="12" t="s">
        <v>2012</v>
      </c>
      <c r="E130" s="12" t="s">
        <v>2724</v>
      </c>
      <c r="F130" s="12" t="s">
        <v>2726</v>
      </c>
      <c r="G130" s="12" t="s">
        <v>2722</v>
      </c>
      <c r="H130" s="10" t="s">
        <v>984</v>
      </c>
      <c r="I130" s="67" t="s">
        <v>2723</v>
      </c>
      <c r="J130" s="112" t="s">
        <v>2725</v>
      </c>
    </row>
    <row r="131" spans="1:10" ht="60" customHeight="1" x14ac:dyDescent="0.25">
      <c r="A131" s="15" t="s">
        <v>2495</v>
      </c>
      <c r="B131" s="28">
        <v>17291900343</v>
      </c>
      <c r="C131" s="29" t="s">
        <v>672</v>
      </c>
      <c r="D131" s="30" t="s">
        <v>219</v>
      </c>
      <c r="E131" s="30" t="s">
        <v>452</v>
      </c>
      <c r="F131" s="30" t="s">
        <v>674</v>
      </c>
      <c r="G131" s="30" t="s">
        <v>676</v>
      </c>
      <c r="H131" s="30" t="s">
        <v>42</v>
      </c>
      <c r="I131" s="69" t="s">
        <v>678</v>
      </c>
      <c r="J131" s="101" t="str">
        <f>HYPERLINK("mailto:ibs@ibs-ivanec.hr","ibs@ibs-ivanec.hr")</f>
        <v>ibs@ibs-ivanec.hr</v>
      </c>
    </row>
    <row r="132" spans="1:10" ht="60" customHeight="1" x14ac:dyDescent="0.25">
      <c r="A132" s="8" t="s">
        <v>2496</v>
      </c>
      <c r="B132" s="28">
        <v>49792830258</v>
      </c>
      <c r="C132" s="29" t="s">
        <v>688</v>
      </c>
      <c r="D132" s="30" t="s">
        <v>27</v>
      </c>
      <c r="E132" s="30" t="s">
        <v>690</v>
      </c>
      <c r="F132" s="30" t="s">
        <v>301</v>
      </c>
      <c r="G132" s="30" t="s">
        <v>302</v>
      </c>
      <c r="H132" s="30" t="s">
        <v>42</v>
      </c>
      <c r="I132" s="69" t="s">
        <v>1648</v>
      </c>
      <c r="J132" s="101" t="str">
        <f>HYPERLINK("mailto:info@idea-nekretnine.hr","info@idea-nekretnine.hr")</f>
        <v>info@idea-nekretnine.hr</v>
      </c>
    </row>
    <row r="133" spans="1:10" ht="60" customHeight="1" x14ac:dyDescent="0.25">
      <c r="A133" s="8" t="s">
        <v>2497</v>
      </c>
      <c r="B133" s="28">
        <v>27759560625</v>
      </c>
      <c r="C133" s="29" t="s">
        <v>692</v>
      </c>
      <c r="D133" s="30" t="s">
        <v>14</v>
      </c>
      <c r="E133" s="30" t="s">
        <v>693</v>
      </c>
      <c r="F133" s="30" t="s">
        <v>1649</v>
      </c>
      <c r="G133" s="30" t="s">
        <v>694</v>
      </c>
      <c r="H133" s="30" t="s">
        <v>42</v>
      </c>
      <c r="I133" s="69" t="s">
        <v>1650</v>
      </c>
      <c r="J133" s="101" t="str">
        <f>HYPERLINK("mailto:ina-besplatni.telefon@ina.hr","ina-besplatni.telefon@ina.hr ")</f>
        <v xml:space="preserve">ina-besplatni.telefon@ina.hr </v>
      </c>
    </row>
    <row r="134" spans="1:10" ht="60" customHeight="1" x14ac:dyDescent="0.25">
      <c r="A134" s="15" t="s">
        <v>2498</v>
      </c>
      <c r="B134" s="12">
        <v>85868429971</v>
      </c>
      <c r="C134" s="11" t="s">
        <v>1763</v>
      </c>
      <c r="D134" s="12" t="s">
        <v>27</v>
      </c>
      <c r="E134" s="12" t="s">
        <v>1451</v>
      </c>
      <c r="F134" s="12" t="s">
        <v>1452</v>
      </c>
      <c r="G134" s="12" t="s">
        <v>1453</v>
      </c>
      <c r="H134" s="10" t="s">
        <v>42</v>
      </c>
      <c r="I134" s="67" t="s">
        <v>1764</v>
      </c>
      <c r="J134" s="112" t="s">
        <v>1765</v>
      </c>
    </row>
    <row r="135" spans="1:10" ht="60" customHeight="1" x14ac:dyDescent="0.25">
      <c r="A135" s="15" t="s">
        <v>2499</v>
      </c>
      <c r="B135" s="28">
        <v>50913185981</v>
      </c>
      <c r="C135" s="29" t="s">
        <v>696</v>
      </c>
      <c r="D135" s="30" t="s">
        <v>27</v>
      </c>
      <c r="E135" s="30" t="s">
        <v>633</v>
      </c>
      <c r="F135" s="30" t="s">
        <v>697</v>
      </c>
      <c r="G135" s="30" t="s">
        <v>181</v>
      </c>
      <c r="H135" s="30" t="s">
        <v>42</v>
      </c>
      <c r="I135" s="69" t="s">
        <v>700</v>
      </c>
      <c r="J135" s="104" t="s">
        <v>3269</v>
      </c>
    </row>
    <row r="136" spans="1:10" ht="60" customHeight="1" x14ac:dyDescent="0.25">
      <c r="A136" s="8" t="s">
        <v>2500</v>
      </c>
      <c r="B136" s="28">
        <v>85031837779</v>
      </c>
      <c r="C136" s="29" t="s">
        <v>2727</v>
      </c>
      <c r="D136" s="30" t="s">
        <v>138</v>
      </c>
      <c r="E136" s="30" t="s">
        <v>703</v>
      </c>
      <c r="F136" s="30" t="s">
        <v>1652</v>
      </c>
      <c r="G136" s="30" t="s">
        <v>384</v>
      </c>
      <c r="H136" s="30" t="s">
        <v>42</v>
      </c>
      <c r="I136" s="69" t="s">
        <v>1651</v>
      </c>
      <c r="J136" s="101" t="str">
        <f>HYPERLINK("mailto:sanja.vucina@inovine.hr","sanja.vucina@inovine.hr")</f>
        <v>sanja.vucina@inovine.hr</v>
      </c>
    </row>
    <row r="137" spans="1:10" s="163" customFormat="1" ht="60" customHeight="1" x14ac:dyDescent="0.25">
      <c r="A137" s="8" t="s">
        <v>2501</v>
      </c>
      <c r="B137" s="28" t="s">
        <v>3058</v>
      </c>
      <c r="C137" s="29" t="s">
        <v>3056</v>
      </c>
      <c r="D137" s="30" t="s">
        <v>1959</v>
      </c>
      <c r="E137" s="30" t="s">
        <v>3057</v>
      </c>
      <c r="F137" s="30" t="s">
        <v>3059</v>
      </c>
      <c r="G137" s="30" t="s">
        <v>3060</v>
      </c>
      <c r="H137" s="30" t="s">
        <v>42</v>
      </c>
      <c r="I137" s="69"/>
      <c r="J137" s="101"/>
    </row>
    <row r="138" spans="1:10" ht="60" customHeight="1" x14ac:dyDescent="0.25">
      <c r="A138" s="15" t="s">
        <v>2502</v>
      </c>
      <c r="B138" s="15">
        <v>76118645526</v>
      </c>
      <c r="C138" s="16" t="s">
        <v>708</v>
      </c>
      <c r="D138" s="17" t="s">
        <v>531</v>
      </c>
      <c r="E138" s="17" t="s">
        <v>533</v>
      </c>
      <c r="F138" s="17" t="s">
        <v>1653</v>
      </c>
      <c r="G138" s="17" t="s">
        <v>709</v>
      </c>
      <c r="H138" s="17" t="s">
        <v>42</v>
      </c>
      <c r="I138" s="66" t="s">
        <v>1654</v>
      </c>
      <c r="J138" s="101" t="str">
        <f>HYPERLINK("mailto:internacional-evona@evona.hr","internacional-evona@evona.hr")</f>
        <v>internacional-evona@evona.hr</v>
      </c>
    </row>
    <row r="139" spans="1:10" s="163" customFormat="1" ht="60" customHeight="1" x14ac:dyDescent="0.25">
      <c r="A139" s="15" t="s">
        <v>2503</v>
      </c>
      <c r="B139" s="15">
        <v>63919438802</v>
      </c>
      <c r="C139" s="16" t="s">
        <v>3207</v>
      </c>
      <c r="D139" s="17" t="s">
        <v>1143</v>
      </c>
      <c r="E139" s="17" t="s">
        <v>1143</v>
      </c>
      <c r="F139" s="17" t="s">
        <v>3235</v>
      </c>
      <c r="G139" s="17" t="s">
        <v>3208</v>
      </c>
      <c r="H139" s="17" t="s">
        <v>42</v>
      </c>
      <c r="I139" s="66"/>
      <c r="J139" s="101"/>
    </row>
    <row r="140" spans="1:10" ht="60" customHeight="1" x14ac:dyDescent="0.25">
      <c r="A140" s="8" t="s">
        <v>2504</v>
      </c>
      <c r="B140" s="15">
        <v>93379380828</v>
      </c>
      <c r="C140" s="16" t="s">
        <v>710</v>
      </c>
      <c r="D140" s="17" t="s">
        <v>27</v>
      </c>
      <c r="E140" s="17" t="s">
        <v>435</v>
      </c>
      <c r="F140" s="17" t="s">
        <v>711</v>
      </c>
      <c r="G140" s="17" t="s">
        <v>1655</v>
      </c>
      <c r="H140" s="17" t="s">
        <v>42</v>
      </c>
      <c r="I140" s="66" t="s">
        <v>1656</v>
      </c>
      <c r="J140" s="101" t="str">
        <f>HYPERLINK("mailto:info@ipc-ing.hr","info@ipc-ing.hr")</f>
        <v>info@ipc-ing.hr</v>
      </c>
    </row>
    <row r="141" spans="1:10" ht="60" customHeight="1" x14ac:dyDescent="0.25">
      <c r="A141" s="8" t="s">
        <v>2505</v>
      </c>
      <c r="B141" s="15">
        <v>73208216020</v>
      </c>
      <c r="C141" s="16" t="s">
        <v>712</v>
      </c>
      <c r="D141" s="17" t="s">
        <v>27</v>
      </c>
      <c r="E141" s="17" t="s">
        <v>191</v>
      </c>
      <c r="F141" s="17" t="s">
        <v>713</v>
      </c>
      <c r="G141" s="17" t="s">
        <v>714</v>
      </c>
      <c r="H141" s="17" t="s">
        <v>42</v>
      </c>
      <c r="I141" s="66" t="s">
        <v>1657</v>
      </c>
      <c r="J141" s="113"/>
    </row>
    <row r="142" spans="1:10" ht="60" customHeight="1" x14ac:dyDescent="0.25">
      <c r="A142" s="15" t="s">
        <v>2506</v>
      </c>
      <c r="B142" s="12">
        <v>60570125826</v>
      </c>
      <c r="C142" s="11" t="s">
        <v>2251</v>
      </c>
      <c r="D142" s="12" t="s">
        <v>1959</v>
      </c>
      <c r="E142" s="12" t="s">
        <v>1998</v>
      </c>
      <c r="F142" s="12" t="s">
        <v>2252</v>
      </c>
      <c r="G142" s="12" t="s">
        <v>2253</v>
      </c>
      <c r="H142" s="10" t="s">
        <v>42</v>
      </c>
      <c r="I142" s="67"/>
      <c r="J142" s="20"/>
    </row>
    <row r="143" spans="1:10" ht="60" customHeight="1" x14ac:dyDescent="0.25">
      <c r="A143" s="15" t="s">
        <v>2507</v>
      </c>
      <c r="B143" s="35" t="s">
        <v>1658</v>
      </c>
      <c r="C143" s="16" t="s">
        <v>720</v>
      </c>
      <c r="D143" s="17" t="s">
        <v>182</v>
      </c>
      <c r="E143" s="17" t="s">
        <v>628</v>
      </c>
      <c r="F143" s="17" t="s">
        <v>721</v>
      </c>
      <c r="G143" s="17" t="s">
        <v>722</v>
      </c>
      <c r="H143" s="17" t="s">
        <v>42</v>
      </c>
      <c r="I143" s="66" t="s">
        <v>1659</v>
      </c>
      <c r="J143" s="110" t="s">
        <v>724</v>
      </c>
    </row>
    <row r="144" spans="1:10" ht="60" customHeight="1" x14ac:dyDescent="0.25">
      <c r="A144" s="8" t="s">
        <v>2508</v>
      </c>
      <c r="B144" s="234">
        <v>48695239043</v>
      </c>
      <c r="C144" s="31" t="s">
        <v>3015</v>
      </c>
      <c r="D144" s="235" t="s">
        <v>2842</v>
      </c>
      <c r="E144" s="235" t="s">
        <v>2842</v>
      </c>
      <c r="F144" s="235" t="s">
        <v>3016</v>
      </c>
      <c r="G144" s="47" t="s">
        <v>3017</v>
      </c>
      <c r="H144" s="235" t="s">
        <v>42</v>
      </c>
      <c r="I144" s="69"/>
      <c r="J144" s="237"/>
    </row>
    <row r="145" spans="1:10" ht="60" customHeight="1" x14ac:dyDescent="0.25">
      <c r="A145" s="8" t="s">
        <v>2509</v>
      </c>
      <c r="B145" s="252">
        <v>78997564994</v>
      </c>
      <c r="C145" s="16" t="s">
        <v>2728</v>
      </c>
      <c r="D145" s="17" t="s">
        <v>14</v>
      </c>
      <c r="E145" s="17" t="s">
        <v>729</v>
      </c>
      <c r="F145" s="17" t="s">
        <v>3187</v>
      </c>
      <c r="G145" s="17" t="s">
        <v>730</v>
      </c>
      <c r="H145" s="17" t="s">
        <v>42</v>
      </c>
      <c r="I145" s="66" t="s">
        <v>1660</v>
      </c>
      <c r="J145" s="110" t="s">
        <v>731</v>
      </c>
    </row>
    <row r="146" spans="1:10" s="163" customFormat="1" ht="60" customHeight="1" x14ac:dyDescent="0.25">
      <c r="A146" s="15" t="s">
        <v>2510</v>
      </c>
      <c r="B146" s="179">
        <v>92564527342</v>
      </c>
      <c r="C146" s="251" t="s">
        <v>3216</v>
      </c>
      <c r="D146" s="17" t="s">
        <v>14</v>
      </c>
      <c r="E146" s="17" t="s">
        <v>3217</v>
      </c>
      <c r="F146" s="17" t="s">
        <v>3218</v>
      </c>
      <c r="G146" s="17" t="s">
        <v>3219</v>
      </c>
      <c r="H146" s="17" t="s">
        <v>42</v>
      </c>
      <c r="I146" s="66" t="s">
        <v>3220</v>
      </c>
      <c r="J146" s="110"/>
    </row>
    <row r="147" spans="1:10" ht="60" customHeight="1" x14ac:dyDescent="0.25">
      <c r="A147" s="15" t="s">
        <v>2511</v>
      </c>
      <c r="B147" s="233">
        <v>53925646045</v>
      </c>
      <c r="C147" s="16" t="s">
        <v>732</v>
      </c>
      <c r="D147" s="17" t="s">
        <v>14</v>
      </c>
      <c r="E147" s="17" t="s">
        <v>169</v>
      </c>
      <c r="F147" s="17" t="s">
        <v>1662</v>
      </c>
      <c r="G147" s="17" t="s">
        <v>733</v>
      </c>
      <c r="H147" s="17" t="s">
        <v>42</v>
      </c>
      <c r="I147" s="66" t="s">
        <v>1661</v>
      </c>
      <c r="J147" s="101" t="str">
        <f>HYPERLINK("mailto:bputar@ivancica.hr","bputar@ivancica.hr")</f>
        <v>bputar@ivancica.hr</v>
      </c>
    </row>
    <row r="148" spans="1:10" ht="60" customHeight="1" x14ac:dyDescent="0.25">
      <c r="A148" s="8" t="s">
        <v>2512</v>
      </c>
      <c r="B148" s="83">
        <v>99225863240</v>
      </c>
      <c r="C148" s="29" t="s">
        <v>2067</v>
      </c>
      <c r="D148" s="81" t="s">
        <v>2012</v>
      </c>
      <c r="E148" s="81" t="s">
        <v>1867</v>
      </c>
      <c r="F148" s="83" t="s">
        <v>2068</v>
      </c>
      <c r="G148" s="81" t="s">
        <v>2069</v>
      </c>
      <c r="H148" s="83" t="s">
        <v>42</v>
      </c>
      <c r="I148" s="134" t="s">
        <v>2264</v>
      </c>
      <c r="J148" s="138"/>
    </row>
    <row r="149" spans="1:10" ht="60" customHeight="1" x14ac:dyDescent="0.25">
      <c r="A149" s="8" t="s">
        <v>2513</v>
      </c>
      <c r="B149" s="12">
        <v>95717781345</v>
      </c>
      <c r="C149" s="11" t="s">
        <v>2729</v>
      </c>
      <c r="D149" s="12" t="s">
        <v>2730</v>
      </c>
      <c r="E149" s="12" t="s">
        <v>2696</v>
      </c>
      <c r="F149" s="12" t="s">
        <v>2731</v>
      </c>
      <c r="G149" s="12" t="s">
        <v>2732</v>
      </c>
      <c r="H149" s="10" t="s">
        <v>42</v>
      </c>
      <c r="I149" s="67"/>
      <c r="J149" s="112"/>
    </row>
    <row r="150" spans="1:10" ht="60" customHeight="1" x14ac:dyDescent="0.25">
      <c r="A150" s="15" t="s">
        <v>2514</v>
      </c>
      <c r="B150" s="15">
        <v>8418223230</v>
      </c>
      <c r="C150" s="16" t="s">
        <v>734</v>
      </c>
      <c r="D150" s="17" t="s">
        <v>182</v>
      </c>
      <c r="E150" s="17" t="s">
        <v>735</v>
      </c>
      <c r="F150" s="17" t="s">
        <v>736</v>
      </c>
      <c r="G150" s="17" t="s">
        <v>738</v>
      </c>
      <c r="H150" s="17" t="s">
        <v>42</v>
      </c>
      <c r="I150" s="66" t="s">
        <v>1663</v>
      </c>
      <c r="J150" s="101" t="str">
        <f>HYPERLINK("mailto:ivgrad.ivanec@inet.hr","ivgrad.ivanec@inet.hr")</f>
        <v>ivgrad.ivanec@inet.hr</v>
      </c>
    </row>
    <row r="151" spans="1:10" ht="60" customHeight="1" x14ac:dyDescent="0.25">
      <c r="A151" s="15" t="s">
        <v>2515</v>
      </c>
      <c r="B151" s="15">
        <v>31407797858</v>
      </c>
      <c r="C151" s="16" t="s">
        <v>743</v>
      </c>
      <c r="D151" s="17" t="s">
        <v>27</v>
      </c>
      <c r="E151" s="17" t="s">
        <v>744</v>
      </c>
      <c r="F151" s="17" t="s">
        <v>745</v>
      </c>
      <c r="G151" s="17" t="s">
        <v>746</v>
      </c>
      <c r="H151" s="17" t="s">
        <v>42</v>
      </c>
      <c r="I151" s="66" t="s">
        <v>1664</v>
      </c>
      <c r="J151" s="101" t="str">
        <f>HYPERLINK("mailto:ivkom@ivkom.hr","ivkom@ivkom.hr")</f>
        <v>ivkom@ivkom.hr</v>
      </c>
    </row>
    <row r="152" spans="1:10" ht="60" customHeight="1" x14ac:dyDescent="0.25">
      <c r="A152" s="8" t="s">
        <v>2516</v>
      </c>
      <c r="B152" s="15">
        <v>95193122518</v>
      </c>
      <c r="C152" s="16" t="s">
        <v>750</v>
      </c>
      <c r="D152" s="17" t="s">
        <v>27</v>
      </c>
      <c r="E152" s="17" t="s">
        <v>751</v>
      </c>
      <c r="F152" s="17" t="s">
        <v>752</v>
      </c>
      <c r="G152" s="17" t="s">
        <v>753</v>
      </c>
      <c r="H152" s="17" t="s">
        <v>42</v>
      </c>
      <c r="I152" s="66" t="s">
        <v>1664</v>
      </c>
      <c r="J152" s="101" t="str">
        <f>HYPERLINK("mailto:ivkom-plin@ivkom-plin.hr","ivkom-plin@ivkom-plin.hr")</f>
        <v>ivkom-plin@ivkom-plin.hr</v>
      </c>
    </row>
    <row r="153" spans="1:10" ht="60" customHeight="1" x14ac:dyDescent="0.25">
      <c r="A153" s="8" t="s">
        <v>2517</v>
      </c>
      <c r="B153" s="15">
        <v>91920869215</v>
      </c>
      <c r="C153" s="16" t="s">
        <v>754</v>
      </c>
      <c r="D153" s="17" t="s">
        <v>27</v>
      </c>
      <c r="E153" s="17" t="s">
        <v>744</v>
      </c>
      <c r="F153" s="17" t="s">
        <v>745</v>
      </c>
      <c r="G153" s="17" t="s">
        <v>753</v>
      </c>
      <c r="H153" s="17" t="s">
        <v>42</v>
      </c>
      <c r="I153" s="66" t="s">
        <v>1665</v>
      </c>
      <c r="J153" s="101" t="str">
        <f>HYPERLINK("mailto:ivkom-vode@ivkom-vode.hr","ivkom-vode@ivkom-vode.hr")</f>
        <v>ivkom-vode@ivkom-vode.hr</v>
      </c>
    </row>
    <row r="154" spans="1:10" ht="60" customHeight="1" x14ac:dyDescent="0.25">
      <c r="A154" s="15" t="s">
        <v>2518</v>
      </c>
      <c r="B154" s="83">
        <v>75605982835</v>
      </c>
      <c r="C154" s="31" t="s">
        <v>2122</v>
      </c>
      <c r="D154" s="83" t="s">
        <v>27</v>
      </c>
      <c r="E154" s="81" t="s">
        <v>2123</v>
      </c>
      <c r="F154" s="83" t="s">
        <v>2124</v>
      </c>
      <c r="G154" s="81" t="s">
        <v>2125</v>
      </c>
      <c r="H154" s="83" t="s">
        <v>2126</v>
      </c>
      <c r="I154" s="98" t="s">
        <v>2160</v>
      </c>
      <c r="J154" s="51" t="s">
        <v>2962</v>
      </c>
    </row>
    <row r="155" spans="1:10" ht="60" customHeight="1" x14ac:dyDescent="0.25">
      <c r="A155" s="15" t="s">
        <v>2519</v>
      </c>
      <c r="B155" s="12">
        <v>38182927268</v>
      </c>
      <c r="C155" s="11" t="s">
        <v>1769</v>
      </c>
      <c r="D155" s="12" t="s">
        <v>59</v>
      </c>
      <c r="E155" s="12" t="s">
        <v>1230</v>
      </c>
      <c r="F155" s="12" t="s">
        <v>1770</v>
      </c>
      <c r="G155" s="12" t="s">
        <v>1771</v>
      </c>
      <c r="H155" s="10" t="s">
        <v>130</v>
      </c>
      <c r="I155" s="67" t="s">
        <v>1772</v>
      </c>
      <c r="J155" s="112" t="s">
        <v>1773</v>
      </c>
    </row>
    <row r="156" spans="1:10" s="163" customFormat="1" ht="60" customHeight="1" x14ac:dyDescent="0.25">
      <c r="A156" s="8" t="s">
        <v>2520</v>
      </c>
      <c r="B156" s="12">
        <v>37035950231</v>
      </c>
      <c r="C156" s="11" t="s">
        <v>3182</v>
      </c>
      <c r="D156" s="12" t="s">
        <v>182</v>
      </c>
      <c r="E156" s="12" t="s">
        <v>3027</v>
      </c>
      <c r="F156" s="12" t="s">
        <v>3184</v>
      </c>
      <c r="G156" s="12" t="s">
        <v>3183</v>
      </c>
      <c r="H156" s="10" t="s">
        <v>3185</v>
      </c>
      <c r="I156" s="67"/>
      <c r="J156" s="112"/>
    </row>
    <row r="157" spans="1:10" ht="60" customHeight="1" x14ac:dyDescent="0.25">
      <c r="A157" s="8" t="s">
        <v>2521</v>
      </c>
      <c r="B157" s="15">
        <v>85067444784</v>
      </c>
      <c r="C157" s="16" t="s">
        <v>760</v>
      </c>
      <c r="D157" s="17" t="s">
        <v>761</v>
      </c>
      <c r="E157" s="17" t="s">
        <v>762</v>
      </c>
      <c r="F157" s="17" t="s">
        <v>763</v>
      </c>
      <c r="G157" s="17" t="s">
        <v>764</v>
      </c>
      <c r="H157" s="17" t="s">
        <v>161</v>
      </c>
      <c r="I157" s="66" t="s">
        <v>1668</v>
      </c>
      <c r="J157" s="110"/>
    </row>
    <row r="158" spans="1:10" ht="60" customHeight="1" x14ac:dyDescent="0.25">
      <c r="A158" s="15" t="s">
        <v>2522</v>
      </c>
      <c r="B158" s="15">
        <v>49765678390</v>
      </c>
      <c r="C158" s="16" t="s">
        <v>769</v>
      </c>
      <c r="D158" s="17" t="s">
        <v>27</v>
      </c>
      <c r="E158" s="17" t="s">
        <v>771</v>
      </c>
      <c r="F158" s="17" t="s">
        <v>772</v>
      </c>
      <c r="G158" s="17" t="s">
        <v>773</v>
      </c>
      <c r="H158" s="17" t="s">
        <v>42</v>
      </c>
      <c r="I158" s="66" t="s">
        <v>1669</v>
      </c>
      <c r="J158" s="104" t="s">
        <v>1670</v>
      </c>
    </row>
    <row r="159" spans="1:10" ht="60" customHeight="1" x14ac:dyDescent="0.25">
      <c r="A159" s="15" t="s">
        <v>2523</v>
      </c>
      <c r="B159" s="15">
        <v>98656691838</v>
      </c>
      <c r="C159" s="16" t="s">
        <v>2741</v>
      </c>
      <c r="D159" s="17" t="s">
        <v>14</v>
      </c>
      <c r="E159" s="17" t="s">
        <v>774</v>
      </c>
      <c r="F159" s="17" t="s">
        <v>775</v>
      </c>
      <c r="G159" s="17" t="s">
        <v>776</v>
      </c>
      <c r="H159" s="17" t="s">
        <v>42</v>
      </c>
      <c r="I159" s="66" t="s">
        <v>777</v>
      </c>
      <c r="J159" s="101" t="str">
        <f>HYPERLINK("mailto:jerovec@jedinstvo.com","jerovec@jedinstvo.com")</f>
        <v>jerovec@jedinstvo.com</v>
      </c>
    </row>
    <row r="160" spans="1:10" ht="60" customHeight="1" x14ac:dyDescent="0.25">
      <c r="A160" s="8" t="s">
        <v>2524</v>
      </c>
      <c r="B160" s="15">
        <v>26195959762</v>
      </c>
      <c r="C160" s="16" t="s">
        <v>782</v>
      </c>
      <c r="D160" s="17" t="s">
        <v>14</v>
      </c>
      <c r="E160" s="17" t="s">
        <v>783</v>
      </c>
      <c r="F160" s="17" t="s">
        <v>784</v>
      </c>
      <c r="G160" s="17" t="s">
        <v>773</v>
      </c>
      <c r="H160" s="17" t="s">
        <v>42</v>
      </c>
      <c r="I160" s="66" t="s">
        <v>1671</v>
      </c>
      <c r="J160" s="39" t="s">
        <v>2265</v>
      </c>
    </row>
    <row r="161" spans="1:10" ht="60" customHeight="1" x14ac:dyDescent="0.25">
      <c r="A161" s="8" t="s">
        <v>2525</v>
      </c>
      <c r="B161" s="15">
        <v>30410831044</v>
      </c>
      <c r="C161" s="16" t="s">
        <v>785</v>
      </c>
      <c r="D161" s="17" t="s">
        <v>14</v>
      </c>
      <c r="E161" s="17" t="s">
        <v>787</v>
      </c>
      <c r="F161" s="17" t="s">
        <v>784</v>
      </c>
      <c r="G161" s="17" t="s">
        <v>773</v>
      </c>
      <c r="H161" s="17" t="s">
        <v>42</v>
      </c>
      <c r="I161" s="66" t="s">
        <v>1672</v>
      </c>
      <c r="J161" s="114" t="s">
        <v>1673</v>
      </c>
    </row>
    <row r="162" spans="1:10" ht="60" customHeight="1" x14ac:dyDescent="0.25">
      <c r="A162" s="15" t="s">
        <v>2526</v>
      </c>
      <c r="B162" s="15">
        <v>11779679743</v>
      </c>
      <c r="C162" s="16" t="s">
        <v>2266</v>
      </c>
      <c r="D162" s="17" t="s">
        <v>14</v>
      </c>
      <c r="E162" s="17" t="s">
        <v>790</v>
      </c>
      <c r="F162" s="17" t="s">
        <v>1674</v>
      </c>
      <c r="G162" s="17" t="s">
        <v>773</v>
      </c>
      <c r="H162" s="17" t="s">
        <v>42</v>
      </c>
      <c r="I162" s="66" t="s">
        <v>1675</v>
      </c>
      <c r="J162" s="115" t="s">
        <v>1676</v>
      </c>
    </row>
    <row r="163" spans="1:10" ht="60" customHeight="1" x14ac:dyDescent="0.25">
      <c r="A163" s="15" t="s">
        <v>2527</v>
      </c>
      <c r="B163" s="15">
        <v>29134902342</v>
      </c>
      <c r="C163" s="16" t="s">
        <v>2267</v>
      </c>
      <c r="D163" s="17" t="s">
        <v>219</v>
      </c>
      <c r="E163" s="17" t="s">
        <v>796</v>
      </c>
      <c r="F163" s="40" t="s">
        <v>1677</v>
      </c>
      <c r="G163" s="17" t="s">
        <v>773</v>
      </c>
      <c r="H163" s="17" t="s">
        <v>42</v>
      </c>
      <c r="I163" s="66" t="s">
        <v>797</v>
      </c>
      <c r="J163" s="101" t="str">
        <f>HYPERLINK("mailto:direktor@jedinstvo-strojna-obrada.hr","direktor@jedinstvo-strojna-obrada.hr")</f>
        <v>direktor@jedinstvo-strojna-obrada.hr</v>
      </c>
    </row>
    <row r="164" spans="1:10" ht="60" customHeight="1" x14ac:dyDescent="0.25">
      <c r="A164" s="8" t="s">
        <v>2528</v>
      </c>
      <c r="B164" s="12">
        <v>56304840213</v>
      </c>
      <c r="C164" s="11" t="s">
        <v>2340</v>
      </c>
      <c r="D164" s="12" t="s">
        <v>1955</v>
      </c>
      <c r="E164" s="12" t="s">
        <v>1879</v>
      </c>
      <c r="F164" s="12" t="s">
        <v>2341</v>
      </c>
      <c r="G164" s="12" t="s">
        <v>2343</v>
      </c>
      <c r="H164" s="10" t="s">
        <v>2344</v>
      </c>
      <c r="I164" s="67" t="s">
        <v>2342</v>
      </c>
      <c r="J164" s="20"/>
    </row>
    <row r="165" spans="1:10" ht="60" customHeight="1" x14ac:dyDescent="0.25">
      <c r="A165" s="8" t="s">
        <v>2529</v>
      </c>
      <c r="B165" s="12">
        <v>87118381287</v>
      </c>
      <c r="C165" s="11" t="s">
        <v>2038</v>
      </c>
      <c r="D165" s="12" t="s">
        <v>1959</v>
      </c>
      <c r="E165" s="12" t="s">
        <v>269</v>
      </c>
      <c r="F165" s="12" t="s">
        <v>2185</v>
      </c>
      <c r="G165" s="12" t="s">
        <v>2039</v>
      </c>
      <c r="H165" s="10" t="s">
        <v>42</v>
      </c>
      <c r="I165" s="67"/>
      <c r="J165" s="20"/>
    </row>
    <row r="166" spans="1:10" ht="60" customHeight="1" x14ac:dyDescent="0.25">
      <c r="A166" s="15" t="s">
        <v>2530</v>
      </c>
      <c r="B166" s="15">
        <v>16190835118</v>
      </c>
      <c r="C166" s="16" t="s">
        <v>803</v>
      </c>
      <c r="D166" s="17" t="s">
        <v>14</v>
      </c>
      <c r="E166" s="17" t="s">
        <v>804</v>
      </c>
      <c r="F166" s="17" t="s">
        <v>805</v>
      </c>
      <c r="G166" s="17" t="s">
        <v>2742</v>
      </c>
      <c r="H166" s="17" t="s">
        <v>42</v>
      </c>
      <c r="I166" s="66" t="s">
        <v>806</v>
      </c>
      <c r="J166" s="101" t="str">
        <f>HYPERLINK("mailto:kajzerica@vz.htnet.hr","kajzerica@vz.htnet.hr")</f>
        <v>kajzerica@vz.htnet.hr</v>
      </c>
    </row>
    <row r="167" spans="1:10" ht="60" customHeight="1" x14ac:dyDescent="0.25">
      <c r="A167" s="15" t="s">
        <v>2531</v>
      </c>
      <c r="B167" s="15">
        <v>6079082241</v>
      </c>
      <c r="C167" s="16" t="s">
        <v>807</v>
      </c>
      <c r="D167" s="17" t="s">
        <v>51</v>
      </c>
      <c r="E167" s="17" t="s">
        <v>90</v>
      </c>
      <c r="F167" s="17" t="s">
        <v>808</v>
      </c>
      <c r="G167" s="17" t="s">
        <v>809</v>
      </c>
      <c r="H167" s="17" t="s">
        <v>42</v>
      </c>
      <c r="I167" s="66" t="s">
        <v>810</v>
      </c>
      <c r="J167" s="101" t="str">
        <f>HYPERLINK("mailto:kbfinancije@gmail.com","kbfinancije@gmail.com")</f>
        <v>kbfinancije@gmail.com</v>
      </c>
    </row>
    <row r="168" spans="1:10" ht="60" customHeight="1" x14ac:dyDescent="0.25">
      <c r="A168" s="8" t="s">
        <v>2532</v>
      </c>
      <c r="B168" s="15">
        <v>29471249755</v>
      </c>
      <c r="C168" s="16" t="s">
        <v>2268</v>
      </c>
      <c r="D168" s="17" t="s">
        <v>138</v>
      </c>
      <c r="E168" s="17" t="s">
        <v>311</v>
      </c>
      <c r="F168" s="40" t="s">
        <v>1678</v>
      </c>
      <c r="G168" s="17" t="s">
        <v>818</v>
      </c>
      <c r="H168" s="17" t="s">
        <v>42</v>
      </c>
      <c r="I168" s="66" t="s">
        <v>820</v>
      </c>
      <c r="J168" s="110"/>
    </row>
    <row r="169" spans="1:10" s="175" customFormat="1" ht="60" customHeight="1" x14ac:dyDescent="0.25">
      <c r="A169" s="8" t="s">
        <v>2533</v>
      </c>
      <c r="B169" s="12">
        <v>29471249755</v>
      </c>
      <c r="C169" s="11" t="s">
        <v>2743</v>
      </c>
      <c r="D169" s="12" t="s">
        <v>2003</v>
      </c>
      <c r="E169" s="12" t="s">
        <v>2004</v>
      </c>
      <c r="F169" s="12" t="s">
        <v>1678</v>
      </c>
      <c r="G169" s="12" t="s">
        <v>2745</v>
      </c>
      <c r="H169" s="10" t="s">
        <v>2744</v>
      </c>
      <c r="I169" s="67"/>
      <c r="J169" s="112"/>
    </row>
    <row r="170" spans="1:10" ht="60" customHeight="1" x14ac:dyDescent="0.25">
      <c r="A170" s="15" t="s">
        <v>2534</v>
      </c>
      <c r="B170" s="15">
        <v>45167844876</v>
      </c>
      <c r="C170" s="16" t="s">
        <v>2269</v>
      </c>
      <c r="D170" s="17" t="s">
        <v>14</v>
      </c>
      <c r="E170" s="17" t="s">
        <v>825</v>
      </c>
      <c r="F170" s="17" t="s">
        <v>826</v>
      </c>
      <c r="G170" s="17" t="s">
        <v>827</v>
      </c>
      <c r="H170" s="17" t="s">
        <v>176</v>
      </c>
      <c r="I170" s="66" t="s">
        <v>1984</v>
      </c>
      <c r="J170" s="101" t="str">
        <f>HYPERLINK("mailto:klasje2@vz.t-com.hr","klasje2@vz.t-com.hr")</f>
        <v>klasje2@vz.t-com.hr</v>
      </c>
    </row>
    <row r="171" spans="1:10" ht="60" customHeight="1" x14ac:dyDescent="0.25">
      <c r="A171" s="15" t="s">
        <v>2535</v>
      </c>
      <c r="B171" s="15">
        <v>29974812078</v>
      </c>
      <c r="C171" s="16" t="s">
        <v>828</v>
      </c>
      <c r="D171" s="17" t="s">
        <v>14</v>
      </c>
      <c r="E171" s="17" t="s">
        <v>829</v>
      </c>
      <c r="F171" s="17" t="s">
        <v>830</v>
      </c>
      <c r="G171" s="17" t="s">
        <v>831</v>
      </c>
      <c r="H171" s="17" t="s">
        <v>42</v>
      </c>
      <c r="I171" s="66" t="s">
        <v>832</v>
      </c>
      <c r="J171" s="101" t="str">
        <f>HYPERLINK("mailto:mariogeci@net.hr","mariogeci@net.hr")</f>
        <v>mariogeci@net.hr</v>
      </c>
    </row>
    <row r="172" spans="1:10" ht="60" customHeight="1" x14ac:dyDescent="0.25">
      <c r="A172" s="8" t="s">
        <v>2536</v>
      </c>
      <c r="B172" s="12">
        <v>24774886486</v>
      </c>
      <c r="C172" s="11" t="s">
        <v>2746</v>
      </c>
      <c r="D172" s="12" t="s">
        <v>1908</v>
      </c>
      <c r="E172" s="12" t="s">
        <v>2747</v>
      </c>
      <c r="F172" s="12" t="s">
        <v>2748</v>
      </c>
      <c r="G172" s="12" t="s">
        <v>2749</v>
      </c>
      <c r="H172" s="10" t="s">
        <v>1008</v>
      </c>
      <c r="I172" s="67"/>
      <c r="J172" s="112"/>
    </row>
    <row r="173" spans="1:10" ht="60" customHeight="1" x14ac:dyDescent="0.25">
      <c r="A173" s="8" t="s">
        <v>2537</v>
      </c>
      <c r="B173" s="15">
        <v>64439361604</v>
      </c>
      <c r="C173" s="16" t="s">
        <v>834</v>
      </c>
      <c r="D173" s="17" t="s">
        <v>27</v>
      </c>
      <c r="E173" s="17" t="s">
        <v>90</v>
      </c>
      <c r="F173" s="40" t="s">
        <v>1679</v>
      </c>
      <c r="G173" s="17" t="s">
        <v>835</v>
      </c>
      <c r="H173" s="17" t="s">
        <v>42</v>
      </c>
      <c r="I173" s="66" t="s">
        <v>1983</v>
      </c>
      <c r="J173" s="110"/>
    </row>
    <row r="174" spans="1:10" ht="60" customHeight="1" x14ac:dyDescent="0.25">
      <c r="A174" s="15" t="s">
        <v>2538</v>
      </c>
      <c r="B174" s="12">
        <v>91771008467</v>
      </c>
      <c r="C174" s="11" t="s">
        <v>2756</v>
      </c>
      <c r="D174" s="12" t="s">
        <v>1955</v>
      </c>
      <c r="E174" s="12" t="s">
        <v>2755</v>
      </c>
      <c r="F174" s="12" t="s">
        <v>2757</v>
      </c>
      <c r="G174" s="12" t="s">
        <v>2754</v>
      </c>
      <c r="H174" s="10" t="s">
        <v>2758</v>
      </c>
      <c r="I174" s="67" t="s">
        <v>2759</v>
      </c>
      <c r="J174" s="112" t="s">
        <v>2760</v>
      </c>
    </row>
    <row r="175" spans="1:10" ht="60" customHeight="1" x14ac:dyDescent="0.25">
      <c r="A175" s="15" t="s">
        <v>2539</v>
      </c>
      <c r="B175" s="12">
        <v>45050126417</v>
      </c>
      <c r="C175" s="11" t="s">
        <v>2768</v>
      </c>
      <c r="D175" s="12" t="s">
        <v>1955</v>
      </c>
      <c r="E175" s="12" t="s">
        <v>2772</v>
      </c>
      <c r="F175" s="12" t="s">
        <v>2773</v>
      </c>
      <c r="G175" s="12" t="s">
        <v>2769</v>
      </c>
      <c r="H175" s="10" t="s">
        <v>984</v>
      </c>
      <c r="I175" s="67" t="s">
        <v>2770</v>
      </c>
      <c r="J175" s="51" t="s">
        <v>2771</v>
      </c>
    </row>
    <row r="176" spans="1:10" ht="60" customHeight="1" x14ac:dyDescent="0.25">
      <c r="A176" s="8" t="s">
        <v>2540</v>
      </c>
      <c r="B176" s="15">
        <v>29955634590</v>
      </c>
      <c r="C176" s="16" t="s">
        <v>836</v>
      </c>
      <c r="D176" s="17" t="s">
        <v>138</v>
      </c>
      <c r="E176" s="17" t="s">
        <v>837</v>
      </c>
      <c r="F176" s="40" t="s">
        <v>1680</v>
      </c>
      <c r="G176" s="17" t="s">
        <v>838</v>
      </c>
      <c r="H176" s="17" t="s">
        <v>42</v>
      </c>
      <c r="I176" s="66" t="s">
        <v>839</v>
      </c>
      <c r="J176" s="101" t="str">
        <f>HYPERLINK("mailto:konzum@konzum.hr","konzum@konzum.hr")</f>
        <v>konzum@konzum.hr</v>
      </c>
    </row>
    <row r="177" spans="1:10" ht="69" customHeight="1" x14ac:dyDescent="0.25">
      <c r="A177" s="8" t="s">
        <v>2541</v>
      </c>
      <c r="B177" s="15" t="s">
        <v>843</v>
      </c>
      <c r="C177" s="16" t="s">
        <v>844</v>
      </c>
      <c r="D177" s="17" t="s">
        <v>138</v>
      </c>
      <c r="E177" s="17" t="s">
        <v>213</v>
      </c>
      <c r="F177" s="40" t="s">
        <v>1681</v>
      </c>
      <c r="G177" s="17" t="s">
        <v>845</v>
      </c>
      <c r="H177" s="17" t="s">
        <v>42</v>
      </c>
      <c r="I177" s="71" t="s">
        <v>846</v>
      </c>
      <c r="J177" s="101" t="str">
        <f>HYPERLINK("mailto:konzum@konzum.hr","konzum@konzum.hr")</f>
        <v>konzum@konzum.hr</v>
      </c>
    </row>
    <row r="178" spans="1:10" s="163" customFormat="1" ht="60" customHeight="1" x14ac:dyDescent="0.25">
      <c r="A178" s="15" t="s">
        <v>2542</v>
      </c>
      <c r="B178" s="15">
        <v>93837757850</v>
      </c>
      <c r="C178" s="16" t="s">
        <v>3293</v>
      </c>
      <c r="D178" s="17" t="s">
        <v>27</v>
      </c>
      <c r="E178" s="17" t="s">
        <v>3294</v>
      </c>
      <c r="F178" s="17" t="s">
        <v>3295</v>
      </c>
      <c r="G178" s="17" t="s">
        <v>3296</v>
      </c>
      <c r="H178" s="17" t="s">
        <v>42</v>
      </c>
      <c r="I178" s="71"/>
      <c r="J178" s="101"/>
    </row>
    <row r="179" spans="1:10" ht="60" customHeight="1" x14ac:dyDescent="0.25">
      <c r="A179" s="15" t="s">
        <v>2543</v>
      </c>
      <c r="B179" s="15">
        <v>99386047584</v>
      </c>
      <c r="C179" s="16" t="s">
        <v>848</v>
      </c>
      <c r="D179" s="17" t="s">
        <v>138</v>
      </c>
      <c r="E179" s="17" t="s">
        <v>479</v>
      </c>
      <c r="F179" s="17" t="s">
        <v>852</v>
      </c>
      <c r="G179" s="40" t="s">
        <v>523</v>
      </c>
      <c r="H179" s="17" t="s">
        <v>42</v>
      </c>
      <c r="I179" s="70" t="s">
        <v>1682</v>
      </c>
      <c r="J179" s="104" t="s">
        <v>1683</v>
      </c>
    </row>
    <row r="180" spans="1:10" s="163" customFormat="1" ht="60" customHeight="1" x14ac:dyDescent="0.25">
      <c r="A180" s="8" t="s">
        <v>2544</v>
      </c>
      <c r="B180" s="15">
        <v>47561569789</v>
      </c>
      <c r="C180" s="16" t="s">
        <v>3301</v>
      </c>
      <c r="D180" s="17" t="s">
        <v>14</v>
      </c>
      <c r="E180" s="17" t="s">
        <v>1879</v>
      </c>
      <c r="F180" s="17" t="s">
        <v>3302</v>
      </c>
      <c r="G180" s="17" t="s">
        <v>3303</v>
      </c>
      <c r="H180" s="17" t="s">
        <v>42</v>
      </c>
      <c r="I180" s="70"/>
      <c r="J180" s="104"/>
    </row>
    <row r="181" spans="1:10" ht="60" customHeight="1" x14ac:dyDescent="0.25">
      <c r="A181" s="8" t="s">
        <v>2545</v>
      </c>
      <c r="B181" s="15">
        <v>43484222183</v>
      </c>
      <c r="C181" s="16" t="s">
        <v>854</v>
      </c>
      <c r="D181" s="17" t="s">
        <v>138</v>
      </c>
      <c r="E181" s="17" t="s">
        <v>855</v>
      </c>
      <c r="F181" s="17" t="s">
        <v>856</v>
      </c>
      <c r="G181" s="17" t="s">
        <v>857</v>
      </c>
      <c r="H181" s="17" t="s">
        <v>42</v>
      </c>
      <c r="I181" s="66" t="s">
        <v>858</v>
      </c>
      <c r="J181" s="101" t="str">
        <f>HYPERLINK("mailto:igorhranic@hotmail.com","igorhranic@hotmail.com")</f>
        <v>igorhranic@hotmail.com</v>
      </c>
    </row>
    <row r="182" spans="1:10" ht="60" customHeight="1" x14ac:dyDescent="0.25">
      <c r="A182" s="15" t="s">
        <v>2546</v>
      </c>
      <c r="B182" s="12">
        <v>35738468211</v>
      </c>
      <c r="C182" s="11" t="s">
        <v>2774</v>
      </c>
      <c r="D182" s="12" t="s">
        <v>1955</v>
      </c>
      <c r="E182" s="12" t="s">
        <v>2296</v>
      </c>
      <c r="F182" s="12" t="s">
        <v>2777</v>
      </c>
      <c r="G182" s="12" t="s">
        <v>2775</v>
      </c>
      <c r="H182" s="10" t="s">
        <v>2776</v>
      </c>
      <c r="I182" s="67" t="s">
        <v>2778</v>
      </c>
      <c r="J182" s="51" t="s">
        <v>2779</v>
      </c>
    </row>
    <row r="183" spans="1:10" ht="60" customHeight="1" x14ac:dyDescent="0.25">
      <c r="A183" s="15" t="s">
        <v>2547</v>
      </c>
      <c r="B183" s="83">
        <v>1246849660</v>
      </c>
      <c r="C183" s="31" t="s">
        <v>2155</v>
      </c>
      <c r="D183" s="83" t="s">
        <v>1959</v>
      </c>
      <c r="E183" s="81" t="s">
        <v>2156</v>
      </c>
      <c r="F183" s="83" t="s">
        <v>2157</v>
      </c>
      <c r="G183" s="81" t="s">
        <v>2158</v>
      </c>
      <c r="H183" s="83" t="s">
        <v>42</v>
      </c>
      <c r="I183" s="138" t="s">
        <v>2159</v>
      </c>
      <c r="J183" s="138"/>
    </row>
    <row r="184" spans="1:10" ht="60" customHeight="1" x14ac:dyDescent="0.25">
      <c r="A184" s="8" t="s">
        <v>2548</v>
      </c>
      <c r="B184" s="15">
        <v>95970838122</v>
      </c>
      <c r="C184" s="16" t="s">
        <v>862</v>
      </c>
      <c r="D184" s="17" t="s">
        <v>138</v>
      </c>
      <c r="E184" s="17" t="s">
        <v>157</v>
      </c>
      <c r="F184" s="40" t="s">
        <v>1684</v>
      </c>
      <c r="G184" s="17" t="s">
        <v>863</v>
      </c>
      <c r="H184" s="17" t="s">
        <v>864</v>
      </c>
      <c r="I184" s="96" t="s">
        <v>865</v>
      </c>
      <c r="J184" s="101" t="str">
        <f>HYPERLINK("mailto:martina.sokac@ktc.hr","martina.sokac@ktc.hr")</f>
        <v>martina.sokac@ktc.hr</v>
      </c>
    </row>
    <row r="185" spans="1:10" ht="60" customHeight="1" x14ac:dyDescent="0.25">
      <c r="A185" s="8" t="s">
        <v>2549</v>
      </c>
      <c r="B185" s="10">
        <v>76983013906</v>
      </c>
      <c r="C185" s="11" t="s">
        <v>2270</v>
      </c>
      <c r="D185" s="12" t="s">
        <v>870</v>
      </c>
      <c r="E185" s="12" t="s">
        <v>871</v>
      </c>
      <c r="F185" s="12" t="s">
        <v>872</v>
      </c>
      <c r="G185" s="12" t="s">
        <v>835</v>
      </c>
      <c r="H185" s="12" t="s">
        <v>42</v>
      </c>
      <c r="I185" s="186" t="s">
        <v>1685</v>
      </c>
      <c r="J185" s="20" t="str">
        <f>HYPERLINK("mailto:ktvnet.marko@gmail.com","ktvnet.marko@gmail.com")</f>
        <v>ktvnet.marko@gmail.com</v>
      </c>
    </row>
    <row r="186" spans="1:10" ht="60" customHeight="1" x14ac:dyDescent="0.25">
      <c r="A186" s="15" t="s">
        <v>2550</v>
      </c>
      <c r="B186" s="15">
        <v>59117794112</v>
      </c>
      <c r="C186" s="16" t="s">
        <v>877</v>
      </c>
      <c r="D186" s="17" t="s">
        <v>870</v>
      </c>
      <c r="E186" s="17" t="s">
        <v>878</v>
      </c>
      <c r="F186" s="17" t="s">
        <v>2787</v>
      </c>
      <c r="G186" s="17" t="s">
        <v>879</v>
      </c>
      <c r="H186" s="17" t="s">
        <v>42</v>
      </c>
      <c r="I186" s="96" t="s">
        <v>2788</v>
      </c>
      <c r="J186" s="115" t="s">
        <v>1686</v>
      </c>
    </row>
    <row r="187" spans="1:10" ht="60" customHeight="1" x14ac:dyDescent="0.25">
      <c r="A187" s="15" t="s">
        <v>2551</v>
      </c>
      <c r="B187" s="15">
        <v>73401244730</v>
      </c>
      <c r="C187" s="16" t="s">
        <v>3290</v>
      </c>
      <c r="D187" s="17" t="s">
        <v>27</v>
      </c>
      <c r="E187" s="17" t="s">
        <v>46</v>
      </c>
      <c r="F187" s="40" t="s">
        <v>1687</v>
      </c>
      <c r="G187" s="17" t="s">
        <v>884</v>
      </c>
      <c r="H187" s="17" t="s">
        <v>42</v>
      </c>
      <c r="I187" s="190" t="s">
        <v>1688</v>
      </c>
      <c r="J187" s="101" t="str">
        <f>HYPERLINK("mailto:transportkusen@gmail.com","transportkusen@gmail.com ")</f>
        <v xml:space="preserve">transportkusen@gmail.com </v>
      </c>
    </row>
    <row r="188" spans="1:10" ht="60" customHeight="1" x14ac:dyDescent="0.25">
      <c r="A188" s="8" t="s">
        <v>2552</v>
      </c>
      <c r="B188" s="88">
        <v>59018861042</v>
      </c>
      <c r="C188" s="89" t="s">
        <v>1971</v>
      </c>
      <c r="D188" s="88" t="s">
        <v>1955</v>
      </c>
      <c r="E188" s="92" t="s">
        <v>1972</v>
      </c>
      <c r="F188" s="88" t="s">
        <v>1973</v>
      </c>
      <c r="G188" s="92" t="s">
        <v>1974</v>
      </c>
      <c r="H188" s="88" t="s">
        <v>42</v>
      </c>
      <c r="I188" s="188" t="s">
        <v>1975</v>
      </c>
      <c r="J188" s="116" t="s">
        <v>1976</v>
      </c>
    </row>
    <row r="189" spans="1:10" ht="60" customHeight="1" x14ac:dyDescent="0.25">
      <c r="A189" s="8" t="s">
        <v>2553</v>
      </c>
      <c r="B189" s="10">
        <v>47480928074</v>
      </c>
      <c r="C189" s="11" t="s">
        <v>890</v>
      </c>
      <c r="D189" s="12" t="s">
        <v>27</v>
      </c>
      <c r="E189" s="12" t="s">
        <v>528</v>
      </c>
      <c r="F189" s="12" t="s">
        <v>891</v>
      </c>
      <c r="G189" s="12" t="s">
        <v>432</v>
      </c>
      <c r="H189" s="12" t="s">
        <v>42</v>
      </c>
      <c r="I189" s="38" t="s">
        <v>892</v>
      </c>
      <c r="J189" s="20" t="str">
        <f>HYPERLINK("mailto:mariokuzminski@gmail.com","mariokuzminski@gmail.com")</f>
        <v>mariokuzminski@gmail.com</v>
      </c>
    </row>
    <row r="190" spans="1:10" ht="60" customHeight="1" x14ac:dyDescent="0.25">
      <c r="A190" s="15" t="s">
        <v>2554</v>
      </c>
      <c r="B190" s="10">
        <v>17687671267</v>
      </c>
      <c r="C190" s="11" t="s">
        <v>900</v>
      </c>
      <c r="D190" s="12" t="s">
        <v>27</v>
      </c>
      <c r="E190" s="12" t="s">
        <v>81</v>
      </c>
      <c r="F190" s="12" t="s">
        <v>901</v>
      </c>
      <c r="G190" s="12" t="s">
        <v>902</v>
      </c>
      <c r="H190" s="12" t="s">
        <v>42</v>
      </c>
      <c r="I190" s="38" t="s">
        <v>903</v>
      </c>
      <c r="J190" s="19"/>
    </row>
    <row r="191" spans="1:10" ht="60" customHeight="1" x14ac:dyDescent="0.25">
      <c r="A191" s="15" t="s">
        <v>2555</v>
      </c>
      <c r="B191" s="15">
        <v>71955900717</v>
      </c>
      <c r="C191" s="16" t="s">
        <v>904</v>
      </c>
      <c r="D191" s="17" t="s">
        <v>27</v>
      </c>
      <c r="E191" s="17" t="s">
        <v>905</v>
      </c>
      <c r="F191" s="17" t="s">
        <v>906</v>
      </c>
      <c r="G191" s="17" t="s">
        <v>907</v>
      </c>
      <c r="H191" s="17" t="s">
        <v>42</v>
      </c>
      <c r="I191" s="190" t="s">
        <v>1689</v>
      </c>
      <c r="J191" s="101" t="str">
        <f>HYPERLINK("mailto:auto.skola.bozinic@vz.t-com.hr","auto.skola.bozinic@vz.t-com.hr")</f>
        <v>auto.skola.bozinic@vz.t-com.hr</v>
      </c>
    </row>
    <row r="192" spans="1:10" ht="60" customHeight="1" x14ac:dyDescent="0.25">
      <c r="A192" s="8" t="s">
        <v>2556</v>
      </c>
      <c r="B192" s="10">
        <v>79727366936</v>
      </c>
      <c r="C192" s="11" t="s">
        <v>914</v>
      </c>
      <c r="D192" s="12" t="s">
        <v>27</v>
      </c>
      <c r="E192" s="12" t="s">
        <v>915</v>
      </c>
      <c r="F192" s="12" t="s">
        <v>916</v>
      </c>
      <c r="G192" s="12" t="s">
        <v>92</v>
      </c>
      <c r="H192" s="12" t="s">
        <v>42</v>
      </c>
      <c r="I192" s="38" t="s">
        <v>917</v>
      </c>
      <c r="J192" s="20" t="str">
        <f>HYPERLINK("mailto:brezovecmladen098@gmail.com","brezovecmladen098@gmail.com")</f>
        <v>brezovecmladen098@gmail.com</v>
      </c>
    </row>
    <row r="193" spans="1:10" ht="60" customHeight="1" x14ac:dyDescent="0.25">
      <c r="A193" s="8" t="s">
        <v>2557</v>
      </c>
      <c r="B193" s="83" t="s">
        <v>2080</v>
      </c>
      <c r="C193" s="29" t="s">
        <v>2081</v>
      </c>
      <c r="D193" s="81" t="s">
        <v>1949</v>
      </c>
      <c r="E193" s="81" t="s">
        <v>1950</v>
      </c>
      <c r="F193" s="83" t="s">
        <v>2082</v>
      </c>
      <c r="G193" s="81" t="s">
        <v>2083</v>
      </c>
      <c r="H193" s="83" t="s">
        <v>42</v>
      </c>
      <c r="I193" s="144"/>
      <c r="J193" s="138"/>
    </row>
    <row r="194" spans="1:10" ht="60" customHeight="1" x14ac:dyDescent="0.25">
      <c r="A194" s="15" t="s">
        <v>2558</v>
      </c>
      <c r="B194" s="12">
        <v>18919843752</v>
      </c>
      <c r="C194" s="11" t="s">
        <v>2791</v>
      </c>
      <c r="D194" s="12" t="s">
        <v>1955</v>
      </c>
      <c r="E194" s="12" t="s">
        <v>2696</v>
      </c>
      <c r="F194" s="12" t="s">
        <v>2792</v>
      </c>
      <c r="G194" s="12" t="s">
        <v>2793</v>
      </c>
      <c r="H194" s="10" t="s">
        <v>42</v>
      </c>
      <c r="I194" s="38"/>
      <c r="J194" s="51"/>
    </row>
    <row r="195" spans="1:10" ht="60" customHeight="1" x14ac:dyDescent="0.25">
      <c r="A195" s="15" t="s">
        <v>2559</v>
      </c>
      <c r="B195" s="12">
        <v>75770321100</v>
      </c>
      <c r="C195" s="11" t="s">
        <v>2308</v>
      </c>
      <c r="D195" s="12" t="s">
        <v>2304</v>
      </c>
      <c r="E195" s="12" t="s">
        <v>2309</v>
      </c>
      <c r="F195" s="12" t="s">
        <v>2310</v>
      </c>
      <c r="G195" s="12" t="s">
        <v>2311</v>
      </c>
      <c r="H195" s="10" t="s">
        <v>2302</v>
      </c>
      <c r="I195" s="38"/>
      <c r="J195" s="20"/>
    </row>
    <row r="196" spans="1:10" ht="60" customHeight="1" x14ac:dyDescent="0.25">
      <c r="A196" s="8" t="s">
        <v>2560</v>
      </c>
      <c r="B196" s="10">
        <v>66089976432</v>
      </c>
      <c r="C196" s="11" t="s">
        <v>926</v>
      </c>
      <c r="D196" s="12" t="s">
        <v>138</v>
      </c>
      <c r="E196" s="12" t="s">
        <v>213</v>
      </c>
      <c r="F196" s="12" t="s">
        <v>927</v>
      </c>
      <c r="G196" s="12" t="s">
        <v>928</v>
      </c>
      <c r="H196" s="12" t="s">
        <v>161</v>
      </c>
      <c r="I196" s="38" t="s">
        <v>929</v>
      </c>
      <c r="J196" s="20" t="str">
        <f>HYPERLINK("mailto:lidl@lidl.hr","lidl@lidl.hr")</f>
        <v>lidl@lidl.hr</v>
      </c>
    </row>
    <row r="197" spans="1:10" ht="60" customHeight="1" x14ac:dyDescent="0.25">
      <c r="A197" s="8" t="s">
        <v>2561</v>
      </c>
      <c r="B197" s="171">
        <v>51081555519</v>
      </c>
      <c r="C197" s="172" t="s">
        <v>932</v>
      </c>
      <c r="D197" s="173" t="s">
        <v>138</v>
      </c>
      <c r="E197" s="173" t="s">
        <v>309</v>
      </c>
      <c r="F197" s="173" t="s">
        <v>933</v>
      </c>
      <c r="G197" s="173" t="s">
        <v>934</v>
      </c>
      <c r="H197" s="173" t="s">
        <v>42</v>
      </c>
      <c r="I197" s="189" t="s">
        <v>935</v>
      </c>
      <c r="J197" s="174" t="str">
        <f>HYPERLINK("mailto:sanja.lind@vz.htnet.hr","sanja.lind@vz.htnet.hr ")</f>
        <v xml:space="preserve">sanja.lind@vz.htnet.hr </v>
      </c>
    </row>
    <row r="198" spans="1:10" ht="60" customHeight="1" x14ac:dyDescent="0.25">
      <c r="A198" s="15" t="s">
        <v>2562</v>
      </c>
      <c r="B198" s="46">
        <v>64639228942</v>
      </c>
      <c r="C198" s="29" t="s">
        <v>1808</v>
      </c>
      <c r="D198" s="28" t="s">
        <v>27</v>
      </c>
      <c r="E198" s="30" t="s">
        <v>755</v>
      </c>
      <c r="F198" s="30" t="s">
        <v>756</v>
      </c>
      <c r="G198" s="28" t="s">
        <v>757</v>
      </c>
      <c r="H198" s="30" t="s">
        <v>36</v>
      </c>
      <c r="I198" s="73" t="s">
        <v>1809</v>
      </c>
      <c r="J198" s="33" t="str">
        <f>HYPERLINK("mailto:rkmarof13@gmail.com","rkmarof13@gmail.com")</f>
        <v>rkmarof13@gmail.com</v>
      </c>
    </row>
    <row r="199" spans="1:10" ht="60" customHeight="1" x14ac:dyDescent="0.25">
      <c r="A199" s="15" t="s">
        <v>2563</v>
      </c>
      <c r="B199" s="10">
        <v>41314831009</v>
      </c>
      <c r="C199" s="11" t="s">
        <v>941</v>
      </c>
      <c r="D199" s="12" t="s">
        <v>908</v>
      </c>
      <c r="E199" s="12" t="s">
        <v>90</v>
      </c>
      <c r="F199" s="12" t="s">
        <v>944</v>
      </c>
      <c r="G199" s="12" t="s">
        <v>945</v>
      </c>
      <c r="H199" s="12" t="s">
        <v>947</v>
      </c>
      <c r="I199" s="186" t="s">
        <v>1690</v>
      </c>
      <c r="J199" s="20" t="str">
        <f>HYPERLINK("mailto:info@lms-racunovodstvo.com","info@lms-racunovodstvo.com")</f>
        <v>info@lms-racunovodstvo.com</v>
      </c>
    </row>
    <row r="200" spans="1:10" ht="60" customHeight="1" x14ac:dyDescent="0.25">
      <c r="A200" s="8" t="s">
        <v>2564</v>
      </c>
      <c r="B200" s="10">
        <v>15210133089</v>
      </c>
      <c r="C200" s="11" t="s">
        <v>954</v>
      </c>
      <c r="D200" s="12" t="s">
        <v>27</v>
      </c>
      <c r="E200" s="12" t="s">
        <v>464</v>
      </c>
      <c r="F200" s="41" t="s">
        <v>1691</v>
      </c>
      <c r="G200" s="12" t="s">
        <v>955</v>
      </c>
      <c r="H200" s="12" t="s">
        <v>42</v>
      </c>
      <c r="I200" s="38" t="s">
        <v>956</v>
      </c>
      <c r="J200" s="117" t="s">
        <v>1692</v>
      </c>
    </row>
    <row r="201" spans="1:10" ht="60" customHeight="1" x14ac:dyDescent="0.25">
      <c r="A201" s="8" t="s">
        <v>2565</v>
      </c>
      <c r="B201" s="12">
        <v>96812380935</v>
      </c>
      <c r="C201" s="11" t="s">
        <v>2226</v>
      </c>
      <c r="D201" s="12" t="s">
        <v>1959</v>
      </c>
      <c r="E201" s="12" t="s">
        <v>1938</v>
      </c>
      <c r="F201" s="12" t="s">
        <v>2227</v>
      </c>
      <c r="G201" s="12" t="s">
        <v>2228</v>
      </c>
      <c r="H201" s="10" t="s">
        <v>42</v>
      </c>
      <c r="I201" s="38"/>
      <c r="J201" s="20"/>
    </row>
    <row r="202" spans="1:10" ht="60" customHeight="1" x14ac:dyDescent="0.25">
      <c r="A202" s="15" t="s">
        <v>2566</v>
      </c>
      <c r="B202" s="10">
        <v>47025616118</v>
      </c>
      <c r="C202" s="11" t="s">
        <v>961</v>
      </c>
      <c r="D202" s="12" t="s">
        <v>962</v>
      </c>
      <c r="E202" s="12" t="s">
        <v>963</v>
      </c>
      <c r="F202" s="12" t="s">
        <v>964</v>
      </c>
      <c r="G202" s="12" t="s">
        <v>965</v>
      </c>
      <c r="H202" s="12" t="s">
        <v>966</v>
      </c>
      <c r="I202" s="38" t="s">
        <v>967</v>
      </c>
      <c r="J202" s="20" t="str">
        <f>HYPERLINK("mailto:ivanec@ljekarne-jagatic.hr","ivanec@ljekarne-jagatic.hr")</f>
        <v>ivanec@ljekarne-jagatic.hr</v>
      </c>
    </row>
    <row r="203" spans="1:10" ht="60" customHeight="1" x14ac:dyDescent="0.25">
      <c r="A203" s="15" t="s">
        <v>2567</v>
      </c>
      <c r="B203" s="44">
        <v>57708701552</v>
      </c>
      <c r="C203" s="11" t="s">
        <v>1851</v>
      </c>
      <c r="D203" s="12" t="s">
        <v>27</v>
      </c>
      <c r="E203" s="12" t="s">
        <v>1852</v>
      </c>
      <c r="F203" s="12" t="s">
        <v>1853</v>
      </c>
      <c r="G203" s="12" t="s">
        <v>1854</v>
      </c>
      <c r="H203" s="12" t="s">
        <v>42</v>
      </c>
      <c r="I203" s="38" t="s">
        <v>1855</v>
      </c>
      <c r="J203" s="55"/>
    </row>
    <row r="204" spans="1:10" ht="60" customHeight="1" x14ac:dyDescent="0.25">
      <c r="A204" s="8" t="s">
        <v>2568</v>
      </c>
      <c r="B204" s="171">
        <v>98848157901</v>
      </c>
      <c r="C204" s="172" t="s">
        <v>2271</v>
      </c>
      <c r="D204" s="173" t="s">
        <v>138</v>
      </c>
      <c r="E204" s="173" t="s">
        <v>479</v>
      </c>
      <c r="F204" s="173" t="s">
        <v>973</v>
      </c>
      <c r="G204" s="173" t="s">
        <v>974</v>
      </c>
      <c r="H204" s="173" t="s">
        <v>42</v>
      </c>
      <c r="I204" s="189" t="s">
        <v>978</v>
      </c>
      <c r="J204" s="178" t="s">
        <v>1693</v>
      </c>
    </row>
    <row r="205" spans="1:10" ht="60" customHeight="1" x14ac:dyDescent="0.25">
      <c r="A205" s="8" t="s">
        <v>2569</v>
      </c>
      <c r="B205" s="10">
        <v>94859931663</v>
      </c>
      <c r="C205" s="11" t="s">
        <v>985</v>
      </c>
      <c r="D205" s="12" t="s">
        <v>138</v>
      </c>
      <c r="E205" s="12" t="s">
        <v>986</v>
      </c>
      <c r="F205" s="12" t="s">
        <v>987</v>
      </c>
      <c r="G205" s="12" t="s">
        <v>845</v>
      </c>
      <c r="H205" s="12" t="s">
        <v>42</v>
      </c>
      <c r="I205" s="38" t="s">
        <v>988</v>
      </c>
      <c r="J205" s="20" t="str">
        <f>HYPERLINK("mailto:tajnistvo@mana.hr","tajnistvo@mana.hr")</f>
        <v>tajnistvo@mana.hr</v>
      </c>
    </row>
    <row r="206" spans="1:10" ht="60" customHeight="1" x14ac:dyDescent="0.25">
      <c r="A206" s="15" t="s">
        <v>2570</v>
      </c>
      <c r="B206" s="10">
        <v>8999804124</v>
      </c>
      <c r="C206" s="11" t="s">
        <v>990</v>
      </c>
      <c r="D206" s="12" t="s">
        <v>138</v>
      </c>
      <c r="E206" s="12" t="s">
        <v>479</v>
      </c>
      <c r="F206" s="12" t="s">
        <v>1694</v>
      </c>
      <c r="G206" s="12" t="s">
        <v>994</v>
      </c>
      <c r="H206" s="12" t="s">
        <v>42</v>
      </c>
      <c r="I206" s="38" t="s">
        <v>1695</v>
      </c>
      <c r="J206" s="102" t="s">
        <v>1696</v>
      </c>
    </row>
    <row r="207" spans="1:10" ht="60" customHeight="1" x14ac:dyDescent="0.25">
      <c r="A207" s="15" t="s">
        <v>2571</v>
      </c>
      <c r="B207" s="234">
        <v>91944460576</v>
      </c>
      <c r="C207" s="31" t="s">
        <v>3014</v>
      </c>
      <c r="D207" s="235" t="s">
        <v>564</v>
      </c>
      <c r="E207" s="235" t="s">
        <v>469</v>
      </c>
      <c r="F207" s="235" t="s">
        <v>1016</v>
      </c>
      <c r="G207" s="47" t="s">
        <v>485</v>
      </c>
      <c r="H207" s="235" t="s">
        <v>42</v>
      </c>
      <c r="I207" s="84"/>
      <c r="J207" s="237"/>
    </row>
    <row r="208" spans="1:10" ht="60" customHeight="1" x14ac:dyDescent="0.25">
      <c r="A208" s="8" t="s">
        <v>2572</v>
      </c>
      <c r="B208" s="10">
        <v>34401788243</v>
      </c>
      <c r="C208" s="11" t="s">
        <v>2272</v>
      </c>
      <c r="D208" s="12" t="s">
        <v>138</v>
      </c>
      <c r="E208" s="12" t="s">
        <v>214</v>
      </c>
      <c r="F208" s="12" t="s">
        <v>1006</v>
      </c>
      <c r="G208" s="12" t="s">
        <v>1007</v>
      </c>
      <c r="H208" s="12" t="s">
        <v>1008</v>
      </c>
      <c r="I208" s="38" t="s">
        <v>1009</v>
      </c>
      <c r="J208" s="239" t="str">
        <f>HYPERLINK("mailto:mc-ivek@vz.htnet.hr","mc-ivek@vz.htnet.hr")</f>
        <v>mc-ivek@vz.htnet.hr</v>
      </c>
    </row>
    <row r="209" spans="1:10" ht="60" customHeight="1" x14ac:dyDescent="0.25">
      <c r="A209" s="8" t="s">
        <v>2573</v>
      </c>
      <c r="B209" s="10">
        <v>12424999547</v>
      </c>
      <c r="C209" s="11" t="s">
        <v>1015</v>
      </c>
      <c r="D209" s="12" t="s">
        <v>564</v>
      </c>
      <c r="E209" s="12" t="s">
        <v>469</v>
      </c>
      <c r="F209" s="12" t="s">
        <v>1016</v>
      </c>
      <c r="G209" s="12" t="s">
        <v>485</v>
      </c>
      <c r="H209" s="12" t="s">
        <v>1017</v>
      </c>
      <c r="I209" s="38" t="s">
        <v>1018</v>
      </c>
      <c r="J209" s="20" t="str">
        <f>HYPERLINK("mailto:marinoban@gmail.com","marinoban@gmail.com")</f>
        <v>marinoban@gmail.com</v>
      </c>
    </row>
    <row r="210" spans="1:10" ht="60" customHeight="1" x14ac:dyDescent="0.25">
      <c r="A210" s="15" t="s">
        <v>2574</v>
      </c>
      <c r="B210" s="10">
        <v>45504900203</v>
      </c>
      <c r="C210" s="11" t="s">
        <v>1023</v>
      </c>
      <c r="D210" s="12" t="s">
        <v>409</v>
      </c>
      <c r="E210" s="12" t="s">
        <v>1024</v>
      </c>
      <c r="F210" s="12" t="s">
        <v>1025</v>
      </c>
      <c r="G210" s="12" t="s">
        <v>1026</v>
      </c>
      <c r="H210" s="12" t="s">
        <v>42</v>
      </c>
      <c r="I210" s="38" t="s">
        <v>1697</v>
      </c>
      <c r="J210" s="20" t="str">
        <f>HYPERLINK("mailto:apartmani@puntamika.hr","apartmani@puntamika.hr ")</f>
        <v xml:space="preserve">apartmani@puntamika.hr </v>
      </c>
    </row>
    <row r="211" spans="1:10" ht="60" customHeight="1" x14ac:dyDescent="0.25">
      <c r="A211" s="15" t="s">
        <v>2575</v>
      </c>
      <c r="B211" s="10">
        <v>30905305693</v>
      </c>
      <c r="C211" s="11" t="s">
        <v>1035</v>
      </c>
      <c r="D211" s="12" t="s">
        <v>27</v>
      </c>
      <c r="E211" s="12" t="s">
        <v>922</v>
      </c>
      <c r="F211" s="12" t="s">
        <v>1036</v>
      </c>
      <c r="G211" s="12" t="s">
        <v>2799</v>
      </c>
      <c r="H211" s="12" t="s">
        <v>42</v>
      </c>
      <c r="I211" s="38" t="s">
        <v>1698</v>
      </c>
      <c r="J211" s="118"/>
    </row>
    <row r="212" spans="1:10" ht="60" customHeight="1" x14ac:dyDescent="0.25">
      <c r="A212" s="8" t="s">
        <v>2576</v>
      </c>
      <c r="B212" s="10">
        <v>28128148322</v>
      </c>
      <c r="C212" s="11" t="s">
        <v>1043</v>
      </c>
      <c r="D212" s="12" t="s">
        <v>14</v>
      </c>
      <c r="E212" s="12" t="s">
        <v>19</v>
      </c>
      <c r="F212" s="12" t="s">
        <v>1044</v>
      </c>
      <c r="G212" s="12" t="s">
        <v>491</v>
      </c>
      <c r="H212" s="12" t="s">
        <v>42</v>
      </c>
      <c r="I212" s="38" t="s">
        <v>1046</v>
      </c>
      <c r="J212" s="20" t="str">
        <f>HYPERLINK("mailto:pivac@pivac.hr","pivac@pivac.hr")</f>
        <v>pivac@pivac.hr</v>
      </c>
    </row>
    <row r="213" spans="1:10" ht="60" customHeight="1" x14ac:dyDescent="0.25">
      <c r="A213" s="8" t="s">
        <v>2577</v>
      </c>
      <c r="B213" s="10">
        <v>86261690379</v>
      </c>
      <c r="C213" s="11" t="s">
        <v>1050</v>
      </c>
      <c r="D213" s="12" t="s">
        <v>51</v>
      </c>
      <c r="E213" s="12" t="s">
        <v>52</v>
      </c>
      <c r="F213" s="12" t="s">
        <v>91</v>
      </c>
      <c r="G213" s="12" t="s">
        <v>1053</v>
      </c>
      <c r="H213" s="12" t="s">
        <v>42</v>
      </c>
      <c r="I213" s="38" t="s">
        <v>1699</v>
      </c>
      <c r="J213" s="20" t="str">
        <f>HYPERLINK("mailto:mfin.usluge@gmail.com","mfin.usluge@gmail.com ")</f>
        <v xml:space="preserve">mfin.usluge@gmail.com </v>
      </c>
    </row>
    <row r="214" spans="1:10" ht="60" customHeight="1" x14ac:dyDescent="0.25">
      <c r="A214" s="15" t="s">
        <v>2578</v>
      </c>
      <c r="B214" s="10">
        <v>74266568215</v>
      </c>
      <c r="C214" s="11" t="s">
        <v>1061</v>
      </c>
      <c r="D214" s="12" t="s">
        <v>182</v>
      </c>
      <c r="E214" s="12" t="s">
        <v>183</v>
      </c>
      <c r="F214" s="12" t="s">
        <v>1062</v>
      </c>
      <c r="G214" s="12" t="s">
        <v>1063</v>
      </c>
      <c r="H214" s="12" t="s">
        <v>42</v>
      </c>
      <c r="I214" s="38" t="s">
        <v>1700</v>
      </c>
      <c r="J214" s="20" t="str">
        <f>HYPERLINK("mailto:filip.kisicek@mipcro.hr","filip.kisicek@mipcro.hr")</f>
        <v>filip.kisicek@mipcro.hr</v>
      </c>
    </row>
    <row r="215" spans="1:10" ht="60" customHeight="1" x14ac:dyDescent="0.25">
      <c r="A215" s="15" t="s">
        <v>2579</v>
      </c>
      <c r="B215" s="12">
        <v>54312672136</v>
      </c>
      <c r="C215" s="11" t="s">
        <v>2207</v>
      </c>
      <c r="D215" s="12" t="s">
        <v>1959</v>
      </c>
      <c r="E215" s="12" t="s">
        <v>1915</v>
      </c>
      <c r="F215" s="12" t="s">
        <v>2208</v>
      </c>
      <c r="G215" s="12" t="s">
        <v>2209</v>
      </c>
      <c r="H215" s="10" t="s">
        <v>42</v>
      </c>
      <c r="I215" s="38"/>
      <c r="J215" s="20"/>
    </row>
    <row r="216" spans="1:10" ht="60" customHeight="1" x14ac:dyDescent="0.25">
      <c r="A216" s="8" t="s">
        <v>2580</v>
      </c>
      <c r="B216" s="83">
        <v>50022519941</v>
      </c>
      <c r="C216" s="29" t="s">
        <v>2098</v>
      </c>
      <c r="D216" s="81" t="s">
        <v>488</v>
      </c>
      <c r="E216" s="81" t="s">
        <v>2073</v>
      </c>
      <c r="F216" s="83" t="s">
        <v>2074</v>
      </c>
      <c r="G216" s="81" t="s">
        <v>2055</v>
      </c>
      <c r="H216" s="83" t="s">
        <v>42</v>
      </c>
      <c r="I216" s="73" t="s">
        <v>2099</v>
      </c>
      <c r="J216" s="138"/>
    </row>
    <row r="217" spans="1:10" ht="60" customHeight="1" x14ac:dyDescent="0.25">
      <c r="A217" s="8" t="s">
        <v>2581</v>
      </c>
      <c r="B217" s="83">
        <v>37054009419</v>
      </c>
      <c r="C217" s="31" t="s">
        <v>2130</v>
      </c>
      <c r="D217" s="83" t="s">
        <v>27</v>
      </c>
      <c r="E217" s="81" t="s">
        <v>2004</v>
      </c>
      <c r="F217" s="83" t="s">
        <v>1603</v>
      </c>
      <c r="G217" s="81" t="s">
        <v>1887</v>
      </c>
      <c r="H217" s="83" t="s">
        <v>42</v>
      </c>
      <c r="I217" s="138"/>
      <c r="J217" s="138"/>
    </row>
    <row r="218" spans="1:10" ht="60" customHeight="1" x14ac:dyDescent="0.25">
      <c r="A218" s="15" t="s">
        <v>2582</v>
      </c>
      <c r="B218" s="10">
        <v>29020744966</v>
      </c>
      <c r="C218" s="11" t="s">
        <v>1071</v>
      </c>
      <c r="D218" s="12" t="s">
        <v>14</v>
      </c>
      <c r="E218" s="12" t="s">
        <v>256</v>
      </c>
      <c r="F218" s="12" t="s">
        <v>1075</v>
      </c>
      <c r="G218" s="12" t="s">
        <v>1076</v>
      </c>
      <c r="H218" s="12" t="s">
        <v>42</v>
      </c>
      <c r="I218" s="38" t="s">
        <v>1077</v>
      </c>
      <c r="J218" s="20" t="str">
        <f>HYPERLINK("mailto:modikom@windowslive.com","modikom@windowslive.com")</f>
        <v>modikom@windowslive.com</v>
      </c>
    </row>
    <row r="219" spans="1:10" s="163" customFormat="1" ht="60" customHeight="1" x14ac:dyDescent="0.25">
      <c r="A219" s="15" t="s">
        <v>2583</v>
      </c>
      <c r="B219" s="10">
        <v>35619703300</v>
      </c>
      <c r="C219" s="11" t="s">
        <v>3231</v>
      </c>
      <c r="D219" s="12" t="s">
        <v>14</v>
      </c>
      <c r="E219" s="12" t="s">
        <v>3232</v>
      </c>
      <c r="F219" s="12" t="s">
        <v>3233</v>
      </c>
      <c r="G219" s="12" t="s">
        <v>3234</v>
      </c>
      <c r="H219" s="12" t="s">
        <v>42</v>
      </c>
      <c r="I219" s="38"/>
      <c r="J219" s="20"/>
    </row>
    <row r="220" spans="1:10" ht="60" customHeight="1" x14ac:dyDescent="0.25">
      <c r="A220" s="8" t="s">
        <v>2584</v>
      </c>
      <c r="B220" s="12">
        <v>13853857132</v>
      </c>
      <c r="C220" s="11" t="s">
        <v>2800</v>
      </c>
      <c r="D220" s="12" t="s">
        <v>1959</v>
      </c>
      <c r="E220" s="12" t="s">
        <v>1915</v>
      </c>
      <c r="F220" s="12" t="s">
        <v>2801</v>
      </c>
      <c r="G220" s="12" t="s">
        <v>2802</v>
      </c>
      <c r="H220" s="10" t="s">
        <v>1008</v>
      </c>
      <c r="I220" s="38" t="s">
        <v>2803</v>
      </c>
      <c r="J220" s="51" t="s">
        <v>2804</v>
      </c>
    </row>
    <row r="221" spans="1:10" ht="60" customHeight="1" x14ac:dyDescent="0.25">
      <c r="A221" s="8" t="s">
        <v>2585</v>
      </c>
      <c r="B221" s="12">
        <v>81328699864</v>
      </c>
      <c r="C221" s="11" t="s">
        <v>2805</v>
      </c>
      <c r="D221" s="12" t="s">
        <v>2003</v>
      </c>
      <c r="E221" s="12" t="s">
        <v>2807</v>
      </c>
      <c r="F221" s="12" t="s">
        <v>2808</v>
      </c>
      <c r="G221" s="12" t="s">
        <v>2809</v>
      </c>
      <c r="H221" s="10" t="s">
        <v>2810</v>
      </c>
      <c r="I221" s="38" t="s">
        <v>2811</v>
      </c>
      <c r="J221" s="51" t="s">
        <v>2806</v>
      </c>
    </row>
    <row r="222" spans="1:10" ht="60" customHeight="1" x14ac:dyDescent="0.25">
      <c r="A222" s="15" t="s">
        <v>2586</v>
      </c>
      <c r="B222" s="83">
        <v>54934584499</v>
      </c>
      <c r="C222" s="29" t="s">
        <v>2089</v>
      </c>
      <c r="D222" s="81" t="s">
        <v>1949</v>
      </c>
      <c r="E222" s="81" t="s">
        <v>2090</v>
      </c>
      <c r="F222" s="83" t="s">
        <v>2091</v>
      </c>
      <c r="G222" s="81" t="s">
        <v>2092</v>
      </c>
      <c r="H222" s="83" t="s">
        <v>42</v>
      </c>
      <c r="I222" s="144" t="s">
        <v>2273</v>
      </c>
      <c r="J222" s="119" t="s">
        <v>2274</v>
      </c>
    </row>
    <row r="223" spans="1:10" ht="60" customHeight="1" x14ac:dyDescent="0.25">
      <c r="A223" s="15" t="s">
        <v>2587</v>
      </c>
      <c r="B223" s="44">
        <v>67525775672</v>
      </c>
      <c r="C223" s="11" t="s">
        <v>1878</v>
      </c>
      <c r="D223" s="12" t="s">
        <v>14</v>
      </c>
      <c r="E223" s="12" t="s">
        <v>1879</v>
      </c>
      <c r="F223" s="12" t="s">
        <v>1880</v>
      </c>
      <c r="G223" s="12" t="s">
        <v>1881</v>
      </c>
      <c r="H223" s="12" t="s">
        <v>42</v>
      </c>
      <c r="I223" s="38" t="s">
        <v>1882</v>
      </c>
      <c r="J223" s="55" t="s">
        <v>1883</v>
      </c>
    </row>
    <row r="224" spans="1:10" ht="60" customHeight="1" x14ac:dyDescent="0.25">
      <c r="A224" s="8" t="s">
        <v>2588</v>
      </c>
      <c r="B224" s="10">
        <v>12934187226</v>
      </c>
      <c r="C224" s="11" t="s">
        <v>1084</v>
      </c>
      <c r="D224" s="12" t="s">
        <v>908</v>
      </c>
      <c r="E224" s="12" t="s">
        <v>108</v>
      </c>
      <c r="F224" s="12" t="s">
        <v>1087</v>
      </c>
      <c r="G224" s="12" t="s">
        <v>1089</v>
      </c>
      <c r="H224" s="12" t="s">
        <v>42</v>
      </c>
      <c r="I224" s="38"/>
      <c r="J224" s="118"/>
    </row>
    <row r="225" spans="1:10" ht="60" customHeight="1" x14ac:dyDescent="0.25">
      <c r="A225" s="8" t="s">
        <v>2589</v>
      </c>
      <c r="B225" s="10">
        <v>12170333682</v>
      </c>
      <c r="C225" s="11" t="s">
        <v>1090</v>
      </c>
      <c r="D225" s="12" t="s">
        <v>27</v>
      </c>
      <c r="E225" s="12" t="s">
        <v>1091</v>
      </c>
      <c r="F225" s="12" t="s">
        <v>1092</v>
      </c>
      <c r="G225" s="12" t="s">
        <v>1093</v>
      </c>
      <c r="H225" s="12" t="s">
        <v>42</v>
      </c>
      <c r="I225" s="38" t="s">
        <v>1094</v>
      </c>
      <c r="J225" s="118"/>
    </row>
    <row r="226" spans="1:10" ht="60" customHeight="1" x14ac:dyDescent="0.25">
      <c r="A226" s="15" t="s">
        <v>2590</v>
      </c>
      <c r="B226" s="10">
        <v>95758443121</v>
      </c>
      <c r="C226" s="11" t="s">
        <v>1098</v>
      </c>
      <c r="D226" s="12" t="s">
        <v>1099</v>
      </c>
      <c r="E226" s="12" t="s">
        <v>1100</v>
      </c>
      <c r="F226" s="12" t="s">
        <v>1101</v>
      </c>
      <c r="G226" s="12" t="s">
        <v>1701</v>
      </c>
      <c r="H226" s="12" t="s">
        <v>42</v>
      </c>
      <c r="I226" s="38" t="s">
        <v>2352</v>
      </c>
      <c r="J226" s="20" t="s">
        <v>1102</v>
      </c>
    </row>
    <row r="227" spans="1:10" ht="60" customHeight="1" x14ac:dyDescent="0.25">
      <c r="A227" s="15" t="s">
        <v>2591</v>
      </c>
      <c r="B227" s="88">
        <v>15568784781</v>
      </c>
      <c r="C227" s="90" t="s">
        <v>1958</v>
      </c>
      <c r="D227" s="88" t="s">
        <v>1959</v>
      </c>
      <c r="E227" s="91" t="s">
        <v>1960</v>
      </c>
      <c r="F227" s="88" t="s">
        <v>1961</v>
      </c>
      <c r="G227" s="91" t="s">
        <v>1962</v>
      </c>
      <c r="H227" s="88" t="s">
        <v>42</v>
      </c>
      <c r="I227" s="145" t="s">
        <v>1985</v>
      </c>
      <c r="J227" s="103"/>
    </row>
    <row r="228" spans="1:10" ht="60" customHeight="1" x14ac:dyDescent="0.25">
      <c r="A228" s="8" t="s">
        <v>2592</v>
      </c>
      <c r="B228" s="83">
        <v>54290633360</v>
      </c>
      <c r="C228" s="29" t="s">
        <v>2064</v>
      </c>
      <c r="D228" s="81" t="s">
        <v>2003</v>
      </c>
      <c r="E228" s="81" t="s">
        <v>2065</v>
      </c>
      <c r="F228" s="81" t="s">
        <v>2066</v>
      </c>
      <c r="G228" s="81" t="s">
        <v>2046</v>
      </c>
      <c r="H228" s="83" t="s">
        <v>42</v>
      </c>
      <c r="I228" s="144" t="s">
        <v>2095</v>
      </c>
      <c r="J228" s="138"/>
    </row>
    <row r="229" spans="1:10" ht="46.5" customHeight="1" x14ac:dyDescent="0.25">
      <c r="A229" s="8" t="s">
        <v>2593</v>
      </c>
      <c r="B229" s="50" t="s">
        <v>1703</v>
      </c>
      <c r="C229" s="11" t="s">
        <v>2275</v>
      </c>
      <c r="D229" s="12" t="s">
        <v>138</v>
      </c>
      <c r="E229" s="12" t="s">
        <v>479</v>
      </c>
      <c r="F229" s="12" t="s">
        <v>1112</v>
      </c>
      <c r="G229" s="12" t="s">
        <v>1113</v>
      </c>
      <c r="H229" s="12" t="s">
        <v>42</v>
      </c>
      <c r="I229" s="67"/>
      <c r="J229" s="240" t="s">
        <v>1702</v>
      </c>
    </row>
    <row r="230" spans="1:10" s="42" customFormat="1" ht="64.5" customHeight="1" x14ac:dyDescent="0.25">
      <c r="A230" s="15" t="s">
        <v>2594</v>
      </c>
      <c r="B230" s="10">
        <v>18206484803</v>
      </c>
      <c r="C230" s="11" t="s">
        <v>1114</v>
      </c>
      <c r="D230" s="12" t="s">
        <v>14</v>
      </c>
      <c r="E230" s="12" t="s">
        <v>1115</v>
      </c>
      <c r="F230" s="12" t="s">
        <v>1116</v>
      </c>
      <c r="G230" s="12" t="s">
        <v>835</v>
      </c>
      <c r="H230" s="12" t="s">
        <v>42</v>
      </c>
      <c r="I230" s="67" t="s">
        <v>1118</v>
      </c>
      <c r="J230" s="20" t="str">
        <f>HYPERLINK("mailto:ivanec@optika-ana.hr","ivanec@optika-ana.hr")</f>
        <v>ivanec@optika-ana.hr</v>
      </c>
    </row>
    <row r="231" spans="1:10" s="43" customFormat="1" ht="60" customHeight="1" x14ac:dyDescent="0.25">
      <c r="A231" s="15" t="s">
        <v>2595</v>
      </c>
      <c r="B231" s="10">
        <v>77718926011</v>
      </c>
      <c r="C231" s="11" t="s">
        <v>1125</v>
      </c>
      <c r="D231" s="12" t="s">
        <v>182</v>
      </c>
      <c r="E231" s="12" t="s">
        <v>1127</v>
      </c>
      <c r="F231" s="12" t="s">
        <v>1128</v>
      </c>
      <c r="G231" s="12" t="s">
        <v>1129</v>
      </c>
      <c r="H231" s="12" t="s">
        <v>161</v>
      </c>
      <c r="I231" s="67"/>
      <c r="J231" s="240" t="s">
        <v>1704</v>
      </c>
    </row>
    <row r="232" spans="1:10" s="43" customFormat="1" ht="64.5" customHeight="1" x14ac:dyDescent="0.25">
      <c r="A232" s="8" t="s">
        <v>2596</v>
      </c>
      <c r="B232" s="12" t="s">
        <v>2813</v>
      </c>
      <c r="C232" s="11" t="s">
        <v>2812</v>
      </c>
      <c r="D232" s="12" t="s">
        <v>2007</v>
      </c>
      <c r="E232" s="12" t="s">
        <v>2814</v>
      </c>
      <c r="F232" s="12" t="s">
        <v>2815</v>
      </c>
      <c r="G232" s="12" t="s">
        <v>2817</v>
      </c>
      <c r="H232" s="10" t="s">
        <v>42</v>
      </c>
      <c r="I232" s="67" t="s">
        <v>2816</v>
      </c>
      <c r="J232" s="51"/>
    </row>
    <row r="233" spans="1:10" s="48" customFormat="1" ht="64.5" customHeight="1" x14ac:dyDescent="0.25">
      <c r="A233" s="8" t="s">
        <v>2597</v>
      </c>
      <c r="B233" s="10">
        <v>93863534363</v>
      </c>
      <c r="C233" s="11" t="s">
        <v>1130</v>
      </c>
      <c r="D233" s="12" t="s">
        <v>27</v>
      </c>
      <c r="E233" s="12" t="s">
        <v>332</v>
      </c>
      <c r="F233" s="12" t="s">
        <v>1132</v>
      </c>
      <c r="G233" s="12" t="s">
        <v>1134</v>
      </c>
      <c r="H233" s="12" t="s">
        <v>42</v>
      </c>
      <c r="I233" s="67" t="s">
        <v>1136</v>
      </c>
      <c r="J233" s="20" t="str">
        <f>HYPERLINK("mailto:zeljko.paksec@t-com.hr","zeljko.paksec@t-com.hr")</f>
        <v>zeljko.paksec@t-com.hr</v>
      </c>
    </row>
    <row r="234" spans="1:10" ht="40.5" customHeight="1" x14ac:dyDescent="0.25">
      <c r="A234" s="15" t="s">
        <v>2598</v>
      </c>
      <c r="B234" s="10">
        <v>6850041671</v>
      </c>
      <c r="C234" s="11" t="s">
        <v>1141</v>
      </c>
      <c r="D234" s="12" t="s">
        <v>27</v>
      </c>
      <c r="E234" s="12" t="s">
        <v>1143</v>
      </c>
      <c r="F234" s="12" t="s">
        <v>1144</v>
      </c>
      <c r="G234" s="12" t="s">
        <v>1145</v>
      </c>
      <c r="H234" s="12" t="s">
        <v>42</v>
      </c>
      <c r="I234" s="67" t="s">
        <v>1705</v>
      </c>
      <c r="J234" s="20" t="str">
        <f>HYPERLINK("mailto:pama@vz.htnet.hr","pama@vz.htnet.hr")</f>
        <v>pama@vz.htnet.hr</v>
      </c>
    </row>
    <row r="235" spans="1:10" ht="54.75" customHeight="1" x14ac:dyDescent="0.25">
      <c r="A235" s="15" t="s">
        <v>2599</v>
      </c>
      <c r="B235" s="12">
        <v>17439781135</v>
      </c>
      <c r="C235" s="11" t="s">
        <v>2200</v>
      </c>
      <c r="D235" s="12" t="s">
        <v>27</v>
      </c>
      <c r="E235" s="12" t="s">
        <v>2197</v>
      </c>
      <c r="F235" s="12" t="s">
        <v>1858</v>
      </c>
      <c r="G235" s="12" t="s">
        <v>2198</v>
      </c>
      <c r="H235" s="10" t="s">
        <v>42</v>
      </c>
      <c r="I235" s="67"/>
      <c r="J235" s="20"/>
    </row>
    <row r="236" spans="1:10" ht="60" customHeight="1" x14ac:dyDescent="0.25">
      <c r="A236" s="8" t="s">
        <v>2600</v>
      </c>
      <c r="B236" s="44">
        <v>38033990349</v>
      </c>
      <c r="C236" s="11" t="s">
        <v>1856</v>
      </c>
      <c r="D236" s="12" t="s">
        <v>27</v>
      </c>
      <c r="E236" s="12" t="s">
        <v>1857</v>
      </c>
      <c r="F236" s="12" t="s">
        <v>1858</v>
      </c>
      <c r="G236" s="12" t="s">
        <v>1859</v>
      </c>
      <c r="H236" s="12" t="s">
        <v>42</v>
      </c>
      <c r="I236" s="67" t="s">
        <v>1860</v>
      </c>
      <c r="J236" s="55" t="s">
        <v>1861</v>
      </c>
    </row>
    <row r="237" spans="1:10" ht="32.25" customHeight="1" x14ac:dyDescent="0.25">
      <c r="A237" s="8" t="s">
        <v>2601</v>
      </c>
      <c r="B237" s="10">
        <v>7977096210</v>
      </c>
      <c r="C237" s="11" t="s">
        <v>2276</v>
      </c>
      <c r="D237" s="12" t="s">
        <v>14</v>
      </c>
      <c r="E237" s="12" t="s">
        <v>1152</v>
      </c>
      <c r="F237" s="12" t="s">
        <v>1706</v>
      </c>
      <c r="G237" s="12" t="s">
        <v>1153</v>
      </c>
      <c r="H237" s="12" t="s">
        <v>161</v>
      </c>
      <c r="I237" s="67"/>
      <c r="J237" s="20" t="str">
        <f>HYPERLINK("mailto:info@perutnina.hr","info@perutnina.hr")</f>
        <v>info@perutnina.hr</v>
      </c>
    </row>
    <row r="238" spans="1:10" ht="39" customHeight="1" x14ac:dyDescent="0.25">
      <c r="A238" s="15" t="s">
        <v>2602</v>
      </c>
      <c r="B238" s="10">
        <v>33742201436</v>
      </c>
      <c r="C238" s="11" t="s">
        <v>1162</v>
      </c>
      <c r="D238" s="12" t="s">
        <v>27</v>
      </c>
      <c r="E238" s="12" t="s">
        <v>1163</v>
      </c>
      <c r="F238" s="12" t="s">
        <v>1164</v>
      </c>
      <c r="G238" s="12" t="s">
        <v>1165</v>
      </c>
      <c r="H238" s="12" t="s">
        <v>42</v>
      </c>
      <c r="I238" s="67"/>
      <c r="J238" s="18"/>
    </row>
    <row r="239" spans="1:10" ht="30.75" customHeight="1" x14ac:dyDescent="0.25">
      <c r="A239" s="15" t="s">
        <v>2603</v>
      </c>
      <c r="B239" s="10">
        <v>75550985023</v>
      </c>
      <c r="C239" s="11" t="s">
        <v>1170</v>
      </c>
      <c r="D239" s="12" t="s">
        <v>138</v>
      </c>
      <c r="E239" s="12" t="s">
        <v>1171</v>
      </c>
      <c r="F239" s="12" t="s">
        <v>1172</v>
      </c>
      <c r="G239" s="12" t="s">
        <v>1173</v>
      </c>
      <c r="H239" s="12" t="s">
        <v>161</v>
      </c>
      <c r="I239" s="67" t="s">
        <v>1707</v>
      </c>
      <c r="J239" s="20" t="str">
        <f>HYPERLINK("mailto:aleksander.sekula@petrol.hr","aleksander.sekula@petrol.hr")</f>
        <v>aleksander.sekula@petrol.hr</v>
      </c>
    </row>
    <row r="240" spans="1:10" ht="40.5" customHeight="1" x14ac:dyDescent="0.25">
      <c r="A240" s="8" t="s">
        <v>2604</v>
      </c>
      <c r="B240" s="10">
        <v>40719607310</v>
      </c>
      <c r="C240" s="11" t="s">
        <v>1177</v>
      </c>
      <c r="D240" s="12" t="s">
        <v>27</v>
      </c>
      <c r="E240" s="12" t="s">
        <v>1179</v>
      </c>
      <c r="F240" s="12" t="s">
        <v>1180</v>
      </c>
      <c r="G240" s="12" t="s">
        <v>776</v>
      </c>
      <c r="H240" s="12" t="s">
        <v>42</v>
      </c>
      <c r="I240" s="67" t="s">
        <v>1708</v>
      </c>
      <c r="J240" s="20" t="str">
        <f>HYPERLINK("mailto:jerovec@pijesak.hr","jerovec@pijesak.hr")</f>
        <v>jerovec@pijesak.hr</v>
      </c>
    </row>
    <row r="241" spans="1:10" ht="39.75" customHeight="1" x14ac:dyDescent="0.25">
      <c r="A241" s="8" t="s">
        <v>2605</v>
      </c>
      <c r="B241" s="10">
        <v>45296084137</v>
      </c>
      <c r="C241" s="11" t="s">
        <v>1190</v>
      </c>
      <c r="D241" s="12" t="s">
        <v>219</v>
      </c>
      <c r="E241" s="12" t="s">
        <v>774</v>
      </c>
      <c r="F241" s="12" t="s">
        <v>1191</v>
      </c>
      <c r="G241" s="12" t="s">
        <v>1709</v>
      </c>
      <c r="H241" s="12" t="s">
        <v>42</v>
      </c>
      <c r="I241" s="67" t="s">
        <v>1710</v>
      </c>
      <c r="J241" s="20" t="str">
        <f>HYPERLINK("mailto:rpiskac@pimehanika.hr","rpiskac@pimehanika.hr")</f>
        <v>rpiskac@pimehanika.hr</v>
      </c>
    </row>
    <row r="242" spans="1:10" s="54" customFormat="1" ht="39.75" customHeight="1" x14ac:dyDescent="0.25">
      <c r="A242" s="15" t="s">
        <v>2606</v>
      </c>
      <c r="B242" s="221">
        <v>96012421705</v>
      </c>
      <c r="C242" s="220" t="s">
        <v>1195</v>
      </c>
      <c r="D242" s="219" t="s">
        <v>14</v>
      </c>
      <c r="E242" s="219" t="s">
        <v>1196</v>
      </c>
      <c r="F242" s="219" t="s">
        <v>1197</v>
      </c>
      <c r="G242" s="219" t="s">
        <v>615</v>
      </c>
      <c r="H242" s="219" t="s">
        <v>616</v>
      </c>
      <c r="I242" s="222" t="s">
        <v>1711</v>
      </c>
      <c r="J242" s="241" t="s">
        <v>1712</v>
      </c>
    </row>
    <row r="243" spans="1:10" s="54" customFormat="1" ht="39.75" customHeight="1" x14ac:dyDescent="0.25">
      <c r="A243" s="15" t="s">
        <v>2607</v>
      </c>
      <c r="B243" s="93">
        <v>6222949405</v>
      </c>
      <c r="C243" s="80" t="s">
        <v>1198</v>
      </c>
      <c r="D243" s="57" t="s">
        <v>138</v>
      </c>
      <c r="E243" s="57" t="s">
        <v>479</v>
      </c>
      <c r="F243" s="57" t="s">
        <v>1200</v>
      </c>
      <c r="G243" s="57" t="s">
        <v>2828</v>
      </c>
      <c r="H243" s="57" t="s">
        <v>42</v>
      </c>
      <c r="I243" s="95" t="s">
        <v>2829</v>
      </c>
      <c r="J243" s="120" t="str">
        <f>HYPERLINK("mailto:poljodom@net.hr","poljodom@net.hr")</f>
        <v>poljodom@net.hr</v>
      </c>
    </row>
    <row r="244" spans="1:10" s="54" customFormat="1" ht="39.75" customHeight="1" x14ac:dyDescent="0.25">
      <c r="A244" s="8" t="s">
        <v>2608</v>
      </c>
      <c r="B244" s="93">
        <v>40146951579</v>
      </c>
      <c r="C244" s="80" t="s">
        <v>1203</v>
      </c>
      <c r="D244" s="57" t="s">
        <v>27</v>
      </c>
      <c r="E244" s="57" t="s">
        <v>1204</v>
      </c>
      <c r="F244" s="57" t="s">
        <v>1256</v>
      </c>
      <c r="G244" s="57" t="s">
        <v>54</v>
      </c>
      <c r="H244" s="57" t="s">
        <v>42</v>
      </c>
      <c r="I244" s="95" t="s">
        <v>1205</v>
      </c>
      <c r="J244" s="238"/>
    </row>
    <row r="245" spans="1:10" s="54" customFormat="1" ht="39.75" customHeight="1" x14ac:dyDescent="0.25">
      <c r="A245" s="8" t="s">
        <v>2609</v>
      </c>
      <c r="B245" s="179">
        <v>35861469799</v>
      </c>
      <c r="C245" s="181" t="s">
        <v>1206</v>
      </c>
      <c r="D245" s="182" t="s">
        <v>27</v>
      </c>
      <c r="E245" s="182" t="s">
        <v>1204</v>
      </c>
      <c r="F245" s="182" t="s">
        <v>1208</v>
      </c>
      <c r="G245" s="182" t="s">
        <v>54</v>
      </c>
      <c r="H245" s="182" t="s">
        <v>42</v>
      </c>
      <c r="I245" s="185" t="s">
        <v>1713</v>
      </c>
      <c r="J245" s="191" t="str">
        <f>HYPERLINK("mailto:pp-ivanec@vz.t-com.hr","pp-ivanec@vz.t-com.hr")</f>
        <v>pp-ivanec@vz.t-com.hr</v>
      </c>
    </row>
    <row r="246" spans="1:10" s="54" customFormat="1" ht="39.75" customHeight="1" x14ac:dyDescent="0.25">
      <c r="A246" s="15" t="s">
        <v>2610</v>
      </c>
      <c r="B246" s="179">
        <v>87283813100</v>
      </c>
      <c r="C246" s="181" t="s">
        <v>1212</v>
      </c>
      <c r="D246" s="182" t="s">
        <v>27</v>
      </c>
      <c r="E246" s="182" t="s">
        <v>1214</v>
      </c>
      <c r="F246" s="182" t="s">
        <v>1215</v>
      </c>
      <c r="G246" s="182" t="s">
        <v>1216</v>
      </c>
      <c r="H246" s="182" t="s">
        <v>42</v>
      </c>
      <c r="I246" s="185" t="s">
        <v>1714</v>
      </c>
      <c r="J246" s="191" t="str">
        <f>HYPERLINK("mailto:info@poslovna-zona-ivanec.hr","info@poslovna-zona-ivanec.hr")</f>
        <v>info@poslovna-zona-ivanec.hr</v>
      </c>
    </row>
    <row r="247" spans="1:10" s="54" customFormat="1" ht="58.5" customHeight="1" x14ac:dyDescent="0.25">
      <c r="A247" s="15" t="s">
        <v>2611</v>
      </c>
      <c r="B247" s="179">
        <v>98651113279</v>
      </c>
      <c r="C247" s="181" t="s">
        <v>1220</v>
      </c>
      <c r="D247" s="182" t="s">
        <v>138</v>
      </c>
      <c r="E247" s="214" t="s">
        <v>1221</v>
      </c>
      <c r="F247" s="182" t="s">
        <v>1222</v>
      </c>
      <c r="G247" s="182" t="s">
        <v>1223</v>
      </c>
      <c r="H247" s="182" t="s">
        <v>42</v>
      </c>
      <c r="I247" s="185" t="s">
        <v>1224</v>
      </c>
      <c r="J247" s="191" t="str">
        <f>HYPERLINK("mailto:prima.ivanec@prima-namjestaj.hr","prima.ivanec@prima-namjestaj.hr")</f>
        <v>prima.ivanec@prima-namjestaj.hr</v>
      </c>
    </row>
    <row r="248" spans="1:10" s="54" customFormat="1" ht="39.75" customHeight="1" x14ac:dyDescent="0.25">
      <c r="A248" s="8" t="s">
        <v>2612</v>
      </c>
      <c r="B248" s="179">
        <v>2535697732</v>
      </c>
      <c r="C248" s="181" t="s">
        <v>1228</v>
      </c>
      <c r="D248" s="182" t="s">
        <v>1229</v>
      </c>
      <c r="E248" s="182" t="s">
        <v>1230</v>
      </c>
      <c r="F248" s="182" t="s">
        <v>1231</v>
      </c>
      <c r="G248" s="182" t="s">
        <v>384</v>
      </c>
      <c r="H248" s="182" t="s">
        <v>42</v>
      </c>
      <c r="I248" s="185" t="s">
        <v>1232</v>
      </c>
      <c r="J248" s="191" t="str">
        <f>HYPERLINK("mailto:poslovnica.230.ivanec@pbz.hr","poslovnica.230.ivanec@pbz.hr")</f>
        <v>poslovnica.230.ivanec@pbz.hr</v>
      </c>
    </row>
    <row r="249" spans="1:10" s="54" customFormat="1" ht="57" customHeight="1" x14ac:dyDescent="0.25">
      <c r="A249" s="8" t="s">
        <v>2613</v>
      </c>
      <c r="B249" s="212">
        <v>67156200755</v>
      </c>
      <c r="C249" s="213" t="s">
        <v>2943</v>
      </c>
      <c r="D249" s="212" t="s">
        <v>1959</v>
      </c>
      <c r="E249" s="212" t="s">
        <v>1964</v>
      </c>
      <c r="F249" s="212" t="s">
        <v>2944</v>
      </c>
      <c r="G249" s="212" t="s">
        <v>2945</v>
      </c>
      <c r="H249" s="215" t="s">
        <v>42</v>
      </c>
      <c r="I249" s="216"/>
      <c r="J249" s="242"/>
    </row>
    <row r="250" spans="1:10" s="54" customFormat="1" ht="39.75" customHeight="1" x14ac:dyDescent="0.25">
      <c r="A250" s="15" t="s">
        <v>2614</v>
      </c>
      <c r="B250" s="15">
        <v>98597903976</v>
      </c>
      <c r="C250" s="11" t="s">
        <v>1237</v>
      </c>
      <c r="D250" s="17" t="s">
        <v>27</v>
      </c>
      <c r="E250" s="17" t="s">
        <v>1238</v>
      </c>
      <c r="F250" s="17" t="s">
        <v>1715</v>
      </c>
      <c r="G250" s="17" t="s">
        <v>1239</v>
      </c>
      <c r="H250" s="17" t="s">
        <v>42</v>
      </c>
      <c r="I250" s="66" t="s">
        <v>1716</v>
      </c>
      <c r="J250" s="104" t="s">
        <v>1717</v>
      </c>
    </row>
    <row r="251" spans="1:10" s="54" customFormat="1" ht="39.75" customHeight="1" x14ac:dyDescent="0.25">
      <c r="A251" s="15" t="s">
        <v>2615</v>
      </c>
      <c r="B251" s="219">
        <v>68707354642</v>
      </c>
      <c r="C251" s="220" t="s">
        <v>2830</v>
      </c>
      <c r="D251" s="12" t="s">
        <v>1955</v>
      </c>
      <c r="E251" s="219" t="s">
        <v>2832</v>
      </c>
      <c r="F251" s="219" t="s">
        <v>2833</v>
      </c>
      <c r="G251" s="219" t="s">
        <v>2834</v>
      </c>
      <c r="H251" s="221" t="s">
        <v>176</v>
      </c>
      <c r="I251" s="222" t="s">
        <v>2831</v>
      </c>
      <c r="J251" s="223"/>
    </row>
    <row r="252" spans="1:10" s="56" customFormat="1" ht="54" customHeight="1" x14ac:dyDescent="0.25">
      <c r="A252" s="8" t="s">
        <v>2616</v>
      </c>
      <c r="B252" s="57">
        <v>39161185968</v>
      </c>
      <c r="C252" s="80" t="s">
        <v>2844</v>
      </c>
      <c r="D252" s="57" t="s">
        <v>2053</v>
      </c>
      <c r="E252" s="57" t="s">
        <v>2845</v>
      </c>
      <c r="F252" s="57" t="s">
        <v>2848</v>
      </c>
      <c r="G252" s="57" t="s">
        <v>2846</v>
      </c>
      <c r="H252" s="93" t="s">
        <v>2847</v>
      </c>
      <c r="I252" s="95"/>
      <c r="J252" s="136"/>
    </row>
    <row r="253" spans="1:10" s="163" customFormat="1" ht="54" customHeight="1" x14ac:dyDescent="0.25">
      <c r="A253" s="8" t="s">
        <v>2617</v>
      </c>
      <c r="B253" s="76">
        <v>10163793944</v>
      </c>
      <c r="C253" s="63" t="s">
        <v>2084</v>
      </c>
      <c r="D253" s="75" t="s">
        <v>2085</v>
      </c>
      <c r="E253" s="75" t="s">
        <v>2086</v>
      </c>
      <c r="F253" s="76" t="s">
        <v>2087</v>
      </c>
      <c r="G253" s="75" t="s">
        <v>2088</v>
      </c>
      <c r="H253" s="76" t="s">
        <v>42</v>
      </c>
      <c r="I253" s="187"/>
      <c r="J253" s="121"/>
    </row>
    <row r="254" spans="1:10" s="56" customFormat="1" ht="55.5" customHeight="1" x14ac:dyDescent="0.25">
      <c r="A254" s="15" t="s">
        <v>2618</v>
      </c>
      <c r="B254" s="179">
        <v>25483144372</v>
      </c>
      <c r="C254" s="181" t="s">
        <v>3291</v>
      </c>
      <c r="D254" s="182" t="s">
        <v>27</v>
      </c>
      <c r="E254" s="182" t="s">
        <v>90</v>
      </c>
      <c r="F254" s="182" t="s">
        <v>1243</v>
      </c>
      <c r="G254" s="182" t="s">
        <v>1244</v>
      </c>
      <c r="H254" s="182" t="s">
        <v>42</v>
      </c>
      <c r="I254" s="185" t="s">
        <v>1718</v>
      </c>
      <c r="J254" s="191" t="str">
        <f>HYPERLINK("mailto:m.stankovic.vrcek@gmail.com","m.stankovic.vrcek@gmail.com")</f>
        <v>m.stankovic.vrcek@gmail.com</v>
      </c>
    </row>
    <row r="255" spans="1:10" s="56" customFormat="1" ht="39.75" customHeight="1" x14ac:dyDescent="0.25">
      <c r="A255" s="15" t="s">
        <v>2619</v>
      </c>
      <c r="B255" s="93">
        <v>35702023287</v>
      </c>
      <c r="C255" s="80" t="s">
        <v>1248</v>
      </c>
      <c r="D255" s="57" t="s">
        <v>14</v>
      </c>
      <c r="E255" s="57" t="s">
        <v>1249</v>
      </c>
      <c r="F255" s="57" t="s">
        <v>1250</v>
      </c>
      <c r="G255" s="57" t="s">
        <v>1251</v>
      </c>
      <c r="H255" s="57" t="s">
        <v>1008</v>
      </c>
      <c r="I255" s="95" t="s">
        <v>3048</v>
      </c>
      <c r="J255" s="120" t="str">
        <f>HYPERLINK("mailto:restadoo@gmail.com","restadoo@gmail.com")</f>
        <v>restadoo@gmail.com</v>
      </c>
    </row>
    <row r="256" spans="1:10" s="56" customFormat="1" ht="54" customHeight="1" x14ac:dyDescent="0.25">
      <c r="A256" s="8" t="s">
        <v>2620</v>
      </c>
      <c r="B256" s="93" t="s">
        <v>2975</v>
      </c>
      <c r="C256" s="80" t="s">
        <v>2974</v>
      </c>
      <c r="D256" s="57" t="s">
        <v>2003</v>
      </c>
      <c r="E256" s="57" t="s">
        <v>2976</v>
      </c>
      <c r="F256" s="57" t="s">
        <v>2977</v>
      </c>
      <c r="G256" s="57" t="s">
        <v>2978</v>
      </c>
      <c r="H256" s="57" t="s">
        <v>42</v>
      </c>
      <c r="I256" s="95"/>
      <c r="J256" s="120"/>
    </row>
    <row r="257" spans="1:10" s="56" customFormat="1" ht="72.75" customHeight="1" x14ac:dyDescent="0.25">
      <c r="A257" s="8" t="s">
        <v>2621</v>
      </c>
      <c r="B257" s="57">
        <v>55645122426</v>
      </c>
      <c r="C257" s="80" t="s">
        <v>2303</v>
      </c>
      <c r="D257" s="57" t="s">
        <v>2304</v>
      </c>
      <c r="E257" s="57" t="s">
        <v>1915</v>
      </c>
      <c r="F257" s="57" t="s">
        <v>2305</v>
      </c>
      <c r="G257" s="57" t="s">
        <v>2306</v>
      </c>
      <c r="H257" s="93" t="s">
        <v>42</v>
      </c>
      <c r="I257" s="95" t="s">
        <v>2307</v>
      </c>
      <c r="J257" s="120"/>
    </row>
    <row r="258" spans="1:10" s="56" customFormat="1" ht="60.75" customHeight="1" x14ac:dyDescent="0.25">
      <c r="A258" s="15" t="s">
        <v>2622</v>
      </c>
      <c r="B258" s="93">
        <v>81937849560</v>
      </c>
      <c r="C258" s="80" t="s">
        <v>1255</v>
      </c>
      <c r="D258" s="57" t="s">
        <v>138</v>
      </c>
      <c r="E258" s="57" t="s">
        <v>479</v>
      </c>
      <c r="F258" s="57" t="s">
        <v>1256</v>
      </c>
      <c r="G258" s="57" t="s">
        <v>1257</v>
      </c>
      <c r="H258" s="57" t="s">
        <v>42</v>
      </c>
      <c r="I258" s="95" t="s">
        <v>1719</v>
      </c>
      <c r="J258" s="120" t="str">
        <f>HYPERLINK("mailto:rombdoo@email.t-com.hr","rombdoo@email.t-com.hr")</f>
        <v>rombdoo@email.t-com.hr</v>
      </c>
    </row>
    <row r="259" spans="1:10" s="56" customFormat="1" ht="65.25" customHeight="1" x14ac:dyDescent="0.25">
      <c r="A259" s="15" t="s">
        <v>2623</v>
      </c>
      <c r="B259" s="93">
        <v>10319970887</v>
      </c>
      <c r="C259" s="80" t="s">
        <v>1720</v>
      </c>
      <c r="D259" s="57" t="s">
        <v>182</v>
      </c>
      <c r="E259" s="57" t="s">
        <v>183</v>
      </c>
      <c r="F259" s="57" t="s">
        <v>1721</v>
      </c>
      <c r="G259" s="57" t="s">
        <v>1722</v>
      </c>
      <c r="H259" s="57" t="s">
        <v>42</v>
      </c>
      <c r="I259" s="95" t="s">
        <v>1723</v>
      </c>
      <c r="J259" s="192"/>
    </row>
    <row r="260" spans="1:10" s="56" customFormat="1" ht="48.75" customHeight="1" x14ac:dyDescent="0.25">
      <c r="A260" s="8" t="s">
        <v>2624</v>
      </c>
      <c r="B260" s="57">
        <v>42471585610</v>
      </c>
      <c r="C260" s="80" t="s">
        <v>1749</v>
      </c>
      <c r="D260" s="57" t="s">
        <v>27</v>
      </c>
      <c r="E260" s="57" t="s">
        <v>1404</v>
      </c>
      <c r="F260" s="57" t="s">
        <v>1750</v>
      </c>
      <c r="G260" s="57" t="s">
        <v>1751</v>
      </c>
      <c r="H260" s="93" t="s">
        <v>42</v>
      </c>
      <c r="I260" s="95" t="s">
        <v>1752</v>
      </c>
      <c r="J260" s="148" t="s">
        <v>1753</v>
      </c>
    </row>
    <row r="261" spans="1:10" s="163" customFormat="1" ht="48.75" customHeight="1" x14ac:dyDescent="0.25">
      <c r="A261" s="8" t="s">
        <v>2625</v>
      </c>
      <c r="B261" s="57">
        <v>45152102350</v>
      </c>
      <c r="C261" s="80" t="s">
        <v>3072</v>
      </c>
      <c r="D261" s="57" t="s">
        <v>182</v>
      </c>
      <c r="E261" s="57" t="s">
        <v>3073</v>
      </c>
      <c r="F261" s="57" t="s">
        <v>3074</v>
      </c>
      <c r="G261" s="57" t="s">
        <v>3075</v>
      </c>
      <c r="H261" s="93" t="s">
        <v>42</v>
      </c>
      <c r="I261" s="95"/>
      <c r="J261" s="148"/>
    </row>
    <row r="262" spans="1:10" s="56" customFormat="1" ht="68.25" customHeight="1" x14ac:dyDescent="0.25">
      <c r="A262" s="15" t="s">
        <v>2927</v>
      </c>
      <c r="B262" s="57">
        <v>10789965679</v>
      </c>
      <c r="C262" s="80" t="s">
        <v>2040</v>
      </c>
      <c r="D262" s="57" t="s">
        <v>1959</v>
      </c>
      <c r="E262" s="57" t="s">
        <v>183</v>
      </c>
      <c r="F262" s="57" t="s">
        <v>2186</v>
      </c>
      <c r="G262" s="57" t="s">
        <v>2041</v>
      </c>
      <c r="H262" s="93" t="s">
        <v>42</v>
      </c>
      <c r="I262" s="95" t="s">
        <v>2939</v>
      </c>
      <c r="J262" s="120"/>
    </row>
    <row r="263" spans="1:10" s="56" customFormat="1" ht="48.75" customHeight="1" x14ac:dyDescent="0.25">
      <c r="A263" s="15" t="s">
        <v>2928</v>
      </c>
      <c r="B263" s="57">
        <v>64531516840</v>
      </c>
      <c r="C263" s="80" t="s">
        <v>2192</v>
      </c>
      <c r="D263" s="57" t="s">
        <v>138</v>
      </c>
      <c r="E263" s="57" t="s">
        <v>2193</v>
      </c>
      <c r="F263" s="57" t="s">
        <v>2194</v>
      </c>
      <c r="G263" s="57" t="s">
        <v>2195</v>
      </c>
      <c r="H263" s="93" t="s">
        <v>42</v>
      </c>
      <c r="I263" s="95"/>
      <c r="J263" s="120"/>
    </row>
    <row r="264" spans="1:10" s="56" customFormat="1" ht="58.5" customHeight="1" x14ac:dyDescent="0.25">
      <c r="A264" s="8" t="s">
        <v>2929</v>
      </c>
      <c r="B264" s="76">
        <v>34162175086</v>
      </c>
      <c r="C264" s="142" t="s">
        <v>2147</v>
      </c>
      <c r="D264" s="76" t="s">
        <v>1959</v>
      </c>
      <c r="E264" s="75" t="s">
        <v>1960</v>
      </c>
      <c r="F264" s="76" t="s">
        <v>2148</v>
      </c>
      <c r="G264" s="75" t="s">
        <v>2149</v>
      </c>
      <c r="H264" s="76" t="s">
        <v>161</v>
      </c>
      <c r="I264" s="121"/>
      <c r="J264" s="121"/>
    </row>
    <row r="265" spans="1:10" s="56" customFormat="1" ht="69" customHeight="1" x14ac:dyDescent="0.25">
      <c r="A265" s="8" t="s">
        <v>2930</v>
      </c>
      <c r="B265" s="57">
        <v>33604925862</v>
      </c>
      <c r="C265" s="80" t="s">
        <v>2336</v>
      </c>
      <c r="D265" s="57" t="s">
        <v>1959</v>
      </c>
      <c r="E265" s="57" t="s">
        <v>2156</v>
      </c>
      <c r="F265" s="57" t="s">
        <v>2337</v>
      </c>
      <c r="G265" s="57" t="s">
        <v>2338</v>
      </c>
      <c r="H265" s="93" t="s">
        <v>42</v>
      </c>
      <c r="I265" s="95" t="s">
        <v>2339</v>
      </c>
      <c r="J265" s="120"/>
    </row>
    <row r="266" spans="1:10" s="56" customFormat="1" ht="61.5" customHeight="1" x14ac:dyDescent="0.25">
      <c r="A266" s="15" t="s">
        <v>2931</v>
      </c>
      <c r="B266" s="232">
        <v>65286506946</v>
      </c>
      <c r="C266" s="142" t="s">
        <v>2999</v>
      </c>
      <c r="D266" s="130" t="s">
        <v>138</v>
      </c>
      <c r="E266" s="130" t="s">
        <v>3000</v>
      </c>
      <c r="F266" s="183" t="s">
        <v>3001</v>
      </c>
      <c r="G266" s="130" t="s">
        <v>3002</v>
      </c>
      <c r="H266" s="93" t="s">
        <v>42</v>
      </c>
      <c r="I266" s="127"/>
      <c r="J266" s="231"/>
    </row>
    <row r="267" spans="1:10" s="56" customFormat="1" ht="51" customHeight="1" x14ac:dyDescent="0.25">
      <c r="A267" s="15" t="s">
        <v>2932</v>
      </c>
      <c r="B267" s="76">
        <v>25375215682</v>
      </c>
      <c r="C267" s="142" t="s">
        <v>2056</v>
      </c>
      <c r="D267" s="75" t="s">
        <v>2003</v>
      </c>
      <c r="E267" s="75" t="s">
        <v>2057</v>
      </c>
      <c r="F267" s="76" t="s">
        <v>2058</v>
      </c>
      <c r="G267" s="75" t="s">
        <v>2059</v>
      </c>
      <c r="H267" s="76" t="s">
        <v>42</v>
      </c>
      <c r="I267" s="187"/>
      <c r="J267" s="121"/>
    </row>
    <row r="268" spans="1:10" s="56" customFormat="1" ht="51" customHeight="1" x14ac:dyDescent="0.25">
      <c r="A268" s="8" t="s">
        <v>2933</v>
      </c>
      <c r="B268" s="93">
        <v>16717663337</v>
      </c>
      <c r="C268" s="80" t="s">
        <v>1261</v>
      </c>
      <c r="D268" s="57" t="s">
        <v>27</v>
      </c>
      <c r="E268" s="57" t="s">
        <v>1263</v>
      </c>
      <c r="F268" s="57" t="s">
        <v>1264</v>
      </c>
      <c r="G268" s="57" t="s">
        <v>523</v>
      </c>
      <c r="H268" s="57" t="s">
        <v>42</v>
      </c>
      <c r="I268" s="95"/>
      <c r="J268" s="192"/>
    </row>
    <row r="269" spans="1:10" s="56" customFormat="1" ht="51" customHeight="1" x14ac:dyDescent="0.25">
      <c r="A269" s="8" t="s">
        <v>2934</v>
      </c>
      <c r="B269" s="180">
        <v>91605701146</v>
      </c>
      <c r="C269" s="142" t="s">
        <v>1799</v>
      </c>
      <c r="D269" s="57" t="s">
        <v>1955</v>
      </c>
      <c r="E269" s="59" t="s">
        <v>1800</v>
      </c>
      <c r="F269" s="183" t="s">
        <v>1801</v>
      </c>
      <c r="G269" s="130" t="s">
        <v>2789</v>
      </c>
      <c r="H269" s="184" t="s">
        <v>36</v>
      </c>
      <c r="I269" s="165" t="s">
        <v>2790</v>
      </c>
      <c r="J269" s="193" t="s">
        <v>1802</v>
      </c>
    </row>
    <row r="270" spans="1:10" s="56" customFormat="1" ht="59.25" customHeight="1" x14ac:dyDescent="0.25">
      <c r="A270" s="15" t="s">
        <v>2935</v>
      </c>
      <c r="B270" s="93">
        <v>23246794222</v>
      </c>
      <c r="C270" s="80" t="s">
        <v>1271</v>
      </c>
      <c r="D270" s="57" t="s">
        <v>14</v>
      </c>
      <c r="E270" s="57" t="s">
        <v>386</v>
      </c>
      <c r="F270" s="57" t="s">
        <v>1272</v>
      </c>
      <c r="G270" s="57" t="s">
        <v>1273</v>
      </c>
      <c r="H270" s="57" t="s">
        <v>42</v>
      </c>
      <c r="I270" s="95" t="s">
        <v>1274</v>
      </c>
      <c r="J270" s="120" t="str">
        <f>HYPERLINK("mailto:smiv@vz.t-com.hr","smiv@vz.t-com.hr")</f>
        <v>smiv@vz.t-com.hr</v>
      </c>
    </row>
    <row r="271" spans="1:10" s="56" customFormat="1" ht="51" customHeight="1" x14ac:dyDescent="0.25">
      <c r="A271" s="15" t="s">
        <v>2936</v>
      </c>
      <c r="B271" s="93">
        <v>3936568164</v>
      </c>
      <c r="C271" s="80" t="s">
        <v>1278</v>
      </c>
      <c r="D271" s="57" t="s">
        <v>27</v>
      </c>
      <c r="E271" s="57" t="s">
        <v>1279</v>
      </c>
      <c r="F271" s="57" t="s">
        <v>1726</v>
      </c>
      <c r="G271" s="57" t="s">
        <v>835</v>
      </c>
      <c r="H271" s="57" t="s">
        <v>42</v>
      </c>
      <c r="I271" s="95"/>
      <c r="J271" s="192"/>
    </row>
    <row r="272" spans="1:10" s="56" customFormat="1" ht="51" customHeight="1" x14ac:dyDescent="0.25">
      <c r="A272" s="8" t="s">
        <v>2937</v>
      </c>
      <c r="B272" s="76">
        <v>94972298675</v>
      </c>
      <c r="C272" s="142" t="s">
        <v>2127</v>
      </c>
      <c r="D272" s="76" t="s">
        <v>1959</v>
      </c>
      <c r="E272" s="75" t="s">
        <v>2128</v>
      </c>
      <c r="F272" s="76" t="s">
        <v>763</v>
      </c>
      <c r="G272" s="75" t="s">
        <v>2129</v>
      </c>
      <c r="H272" s="76" t="s">
        <v>42</v>
      </c>
      <c r="I272" s="121"/>
      <c r="J272" s="187"/>
    </row>
    <row r="273" spans="1:10" s="56" customFormat="1" ht="51" customHeight="1" x14ac:dyDescent="0.25">
      <c r="A273" s="8" t="s">
        <v>2938</v>
      </c>
      <c r="B273" s="57" t="s">
        <v>2327</v>
      </c>
      <c r="C273" s="80" t="s">
        <v>2326</v>
      </c>
      <c r="D273" s="57" t="s">
        <v>2323</v>
      </c>
      <c r="E273" s="57" t="s">
        <v>2325</v>
      </c>
      <c r="F273" s="57" t="s">
        <v>763</v>
      </c>
      <c r="G273" s="57" t="s">
        <v>2324</v>
      </c>
      <c r="H273" s="93" t="s">
        <v>42</v>
      </c>
      <c r="I273" s="95"/>
      <c r="J273" s="120"/>
    </row>
    <row r="274" spans="1:10" s="56" customFormat="1" ht="51" customHeight="1" x14ac:dyDescent="0.25">
      <c r="A274" s="15" t="s">
        <v>2951</v>
      </c>
      <c r="B274" s="93">
        <v>51134144308</v>
      </c>
      <c r="C274" s="80" t="s">
        <v>1281</v>
      </c>
      <c r="D274" s="57" t="s">
        <v>182</v>
      </c>
      <c r="E274" s="57" t="s">
        <v>183</v>
      </c>
      <c r="F274" s="57" t="s">
        <v>1282</v>
      </c>
      <c r="G274" s="57" t="s">
        <v>1283</v>
      </c>
      <c r="H274" s="57" t="s">
        <v>42</v>
      </c>
      <c r="I274" s="95" t="s">
        <v>1729</v>
      </c>
      <c r="J274" s="120" t="str">
        <f>HYPERLINK("mailto:solida@solida.hr","solida@solida.hr")</f>
        <v>solida@solida.hr</v>
      </c>
    </row>
    <row r="275" spans="1:10" s="56" customFormat="1" ht="51" customHeight="1" x14ac:dyDescent="0.25">
      <c r="A275" s="15" t="s">
        <v>3037</v>
      </c>
      <c r="B275" s="57">
        <v>88270729871</v>
      </c>
      <c r="C275" s="80" t="s">
        <v>2328</v>
      </c>
      <c r="D275" s="57" t="s">
        <v>2323</v>
      </c>
      <c r="E275" s="57" t="s">
        <v>2325</v>
      </c>
      <c r="F275" s="57" t="s">
        <v>763</v>
      </c>
      <c r="G275" s="57" t="s">
        <v>2324</v>
      </c>
      <c r="H275" s="93" t="s">
        <v>42</v>
      </c>
      <c r="I275" s="95" t="s">
        <v>2329</v>
      </c>
      <c r="J275" s="120"/>
    </row>
    <row r="276" spans="1:10" s="56" customFormat="1" ht="51" customHeight="1" x14ac:dyDescent="0.25">
      <c r="A276" s="8" t="s">
        <v>3038</v>
      </c>
      <c r="B276" s="57">
        <v>53402945676</v>
      </c>
      <c r="C276" s="80" t="s">
        <v>2322</v>
      </c>
      <c r="D276" s="57" t="s">
        <v>2323</v>
      </c>
      <c r="E276" s="57" t="s">
        <v>2325</v>
      </c>
      <c r="F276" s="57" t="s">
        <v>763</v>
      </c>
      <c r="G276" s="57" t="s">
        <v>2324</v>
      </c>
      <c r="H276" s="93" t="s">
        <v>42</v>
      </c>
      <c r="I276" s="95" t="s">
        <v>2329</v>
      </c>
      <c r="J276" s="120"/>
    </row>
    <row r="277" spans="1:10" s="56" customFormat="1" ht="63.75" customHeight="1" x14ac:dyDescent="0.25">
      <c r="A277" s="8" t="s">
        <v>3039</v>
      </c>
      <c r="B277" s="76">
        <v>62219253419</v>
      </c>
      <c r="C277" s="63" t="s">
        <v>2052</v>
      </c>
      <c r="D277" s="76" t="s">
        <v>2053</v>
      </c>
      <c r="E277" s="75" t="s">
        <v>2054</v>
      </c>
      <c r="F277" s="76" t="s">
        <v>763</v>
      </c>
      <c r="G277" s="75" t="s">
        <v>2055</v>
      </c>
      <c r="H277" s="76" t="s">
        <v>42</v>
      </c>
      <c r="I277" s="187"/>
      <c r="J277" s="121"/>
    </row>
    <row r="278" spans="1:10" s="56" customFormat="1" ht="51" customHeight="1" x14ac:dyDescent="0.25">
      <c r="A278" s="15" t="s">
        <v>3069</v>
      </c>
      <c r="B278" s="57">
        <v>10595218716</v>
      </c>
      <c r="C278" s="80" t="s">
        <v>2330</v>
      </c>
      <c r="D278" s="57" t="s">
        <v>2323</v>
      </c>
      <c r="E278" s="57" t="s">
        <v>2325</v>
      </c>
      <c r="F278" s="57" t="s">
        <v>763</v>
      </c>
      <c r="G278" s="57" t="s">
        <v>2324</v>
      </c>
      <c r="H278" s="93" t="s">
        <v>42</v>
      </c>
      <c r="I278" s="95"/>
      <c r="J278" s="120"/>
    </row>
    <row r="279" spans="1:10" s="56" customFormat="1" ht="51" customHeight="1" x14ac:dyDescent="0.25">
      <c r="A279" s="15" t="s">
        <v>3070</v>
      </c>
      <c r="B279" s="93">
        <v>17806060081</v>
      </c>
      <c r="C279" s="80" t="s">
        <v>1284</v>
      </c>
      <c r="D279" s="57" t="s">
        <v>509</v>
      </c>
      <c r="E279" s="57" t="s">
        <v>108</v>
      </c>
      <c r="F279" s="57" t="s">
        <v>1727</v>
      </c>
      <c r="G279" s="57" t="s">
        <v>181</v>
      </c>
      <c r="H279" s="57" t="s">
        <v>42</v>
      </c>
      <c r="I279" s="95" t="s">
        <v>1728</v>
      </c>
      <c r="J279" s="147" t="s">
        <v>1730</v>
      </c>
    </row>
    <row r="280" spans="1:10" s="97" customFormat="1" ht="51" customHeight="1" x14ac:dyDescent="0.25">
      <c r="A280" s="8" t="s">
        <v>3071</v>
      </c>
      <c r="B280" s="57">
        <v>22234561699</v>
      </c>
      <c r="C280" s="80" t="s">
        <v>1350</v>
      </c>
      <c r="D280" s="57" t="s">
        <v>27</v>
      </c>
      <c r="E280" s="57" t="s">
        <v>440</v>
      </c>
      <c r="F280" s="57" t="s">
        <v>1351</v>
      </c>
      <c r="G280" s="57" t="s">
        <v>1352</v>
      </c>
      <c r="H280" s="93" t="s">
        <v>42</v>
      </c>
      <c r="I280" s="95" t="s">
        <v>1353</v>
      </c>
      <c r="J280" s="120" t="s">
        <v>1354</v>
      </c>
    </row>
    <row r="281" spans="1:10" s="97" customFormat="1" ht="51" customHeight="1" x14ac:dyDescent="0.25">
      <c r="A281" s="8" t="s">
        <v>3092</v>
      </c>
      <c r="B281" s="57" t="s">
        <v>2219</v>
      </c>
      <c r="C281" s="80" t="s">
        <v>2218</v>
      </c>
      <c r="D281" s="57" t="s">
        <v>27</v>
      </c>
      <c r="E281" s="57" t="s">
        <v>2220</v>
      </c>
      <c r="F281" s="57" t="s">
        <v>2221</v>
      </c>
      <c r="G281" s="57" t="s">
        <v>2222</v>
      </c>
      <c r="H281" s="93" t="s">
        <v>42</v>
      </c>
      <c r="I281" s="95"/>
      <c r="J281" s="120"/>
    </row>
    <row r="282" spans="1:10" s="97" customFormat="1" ht="51" customHeight="1" x14ac:dyDescent="0.25">
      <c r="A282" s="15" t="s">
        <v>3093</v>
      </c>
      <c r="B282" s="93">
        <v>20861395657</v>
      </c>
      <c r="C282" s="80" t="s">
        <v>1292</v>
      </c>
      <c r="D282" s="57" t="s">
        <v>138</v>
      </c>
      <c r="E282" s="57" t="s">
        <v>479</v>
      </c>
      <c r="F282" s="57" t="s">
        <v>1731</v>
      </c>
      <c r="G282" s="57" t="s">
        <v>1294</v>
      </c>
      <c r="H282" s="57" t="s">
        <v>42</v>
      </c>
      <c r="I282" s="95" t="s">
        <v>1732</v>
      </c>
      <c r="J282" s="120" t="str">
        <f>HYPERLINK("mailto:sprem-amarena@vz.t-com.hr","sprem-amarena@vz.t-com.hr")</f>
        <v>sprem-amarena@vz.t-com.hr</v>
      </c>
    </row>
    <row r="283" spans="1:10" s="97" customFormat="1" ht="51" customHeight="1" x14ac:dyDescent="0.25">
      <c r="A283" s="15" t="s">
        <v>3094</v>
      </c>
      <c r="B283" s="93">
        <v>39987348826</v>
      </c>
      <c r="C283" s="80" t="s">
        <v>1299</v>
      </c>
      <c r="D283" s="57" t="s">
        <v>27</v>
      </c>
      <c r="E283" s="57" t="s">
        <v>915</v>
      </c>
      <c r="F283" s="57" t="s">
        <v>1300</v>
      </c>
      <c r="G283" s="57" t="s">
        <v>1301</v>
      </c>
      <c r="H283" s="57" t="s">
        <v>42</v>
      </c>
      <c r="I283" s="95" t="s">
        <v>1303</v>
      </c>
      <c r="J283" s="120" t="str">
        <f>HYPERLINK("mailto:vladimir.canjuga@gmail.com","vladimir.canjuga@gmail.com")</f>
        <v>vladimir.canjuga@gmail.com</v>
      </c>
    </row>
    <row r="284" spans="1:10" s="97" customFormat="1" ht="56.25" customHeight="1" x14ac:dyDescent="0.25">
      <c r="A284" s="8" t="s">
        <v>3095</v>
      </c>
      <c r="B284" s="93">
        <v>20835101911</v>
      </c>
      <c r="C284" s="80" t="s">
        <v>1313</v>
      </c>
      <c r="D284" s="57" t="s">
        <v>138</v>
      </c>
      <c r="E284" s="57" t="s">
        <v>157</v>
      </c>
      <c r="F284" s="57" t="s">
        <v>1314</v>
      </c>
      <c r="G284" s="57" t="s">
        <v>331</v>
      </c>
      <c r="H284" s="57" t="s">
        <v>42</v>
      </c>
      <c r="I284" s="95" t="s">
        <v>1733</v>
      </c>
      <c r="J284" s="120" t="str">
        <f>HYPERLINK("mailto:sthdoo@optinet.hr","sthdoo@optinet.hr")</f>
        <v>sthdoo@optinet.hr</v>
      </c>
    </row>
    <row r="285" spans="1:10" s="97" customFormat="1" ht="56.25" customHeight="1" x14ac:dyDescent="0.25">
      <c r="A285" s="8" t="s">
        <v>3096</v>
      </c>
      <c r="B285" s="57">
        <v>80963281247</v>
      </c>
      <c r="C285" s="80" t="s">
        <v>2651</v>
      </c>
      <c r="D285" s="57" t="s">
        <v>2012</v>
      </c>
      <c r="E285" s="57" t="s">
        <v>1867</v>
      </c>
      <c r="F285" s="57" t="s">
        <v>2652</v>
      </c>
      <c r="G285" s="57" t="s">
        <v>2653</v>
      </c>
      <c r="H285" s="93" t="s">
        <v>176</v>
      </c>
      <c r="I285" s="95" t="s">
        <v>2655</v>
      </c>
      <c r="J285" s="148" t="s">
        <v>2654</v>
      </c>
    </row>
    <row r="286" spans="1:10" s="152" customFormat="1" ht="56.25" customHeight="1" x14ac:dyDescent="0.25">
      <c r="A286" s="15" t="s">
        <v>3097</v>
      </c>
      <c r="B286" s="57">
        <v>97991515938</v>
      </c>
      <c r="C286" s="80" t="s">
        <v>2854</v>
      </c>
      <c r="D286" s="57" t="s">
        <v>2003</v>
      </c>
      <c r="E286" s="57" t="s">
        <v>2856</v>
      </c>
      <c r="F286" s="57" t="s">
        <v>2857</v>
      </c>
      <c r="G286" s="57" t="s">
        <v>2855</v>
      </c>
      <c r="H286" s="93" t="s">
        <v>42</v>
      </c>
      <c r="I286" s="95" t="s">
        <v>2859</v>
      </c>
      <c r="J286" s="136" t="s">
        <v>2858</v>
      </c>
    </row>
    <row r="287" spans="1:10" s="152" customFormat="1" ht="56.25" customHeight="1" x14ac:dyDescent="0.25">
      <c r="A287" s="15" t="s">
        <v>3098</v>
      </c>
      <c r="B287" s="57">
        <v>47950033998</v>
      </c>
      <c r="C287" s="80" t="s">
        <v>1316</v>
      </c>
      <c r="D287" s="57" t="s">
        <v>14</v>
      </c>
      <c r="E287" s="57" t="s">
        <v>1318</v>
      </c>
      <c r="F287" s="57" t="s">
        <v>1319</v>
      </c>
      <c r="G287" s="57" t="s">
        <v>1321</v>
      </c>
      <c r="H287" s="57" t="s">
        <v>42</v>
      </c>
      <c r="I287" s="176" t="s">
        <v>1734</v>
      </c>
      <c r="J287" s="87" t="str">
        <f>HYPERLINK("mailto:stol-interijer.d.o.o@vz.t-com.hr"," stol.interijer@gmail.com")</f>
        <v xml:space="preserve"> stol.interijer@gmail.com</v>
      </c>
    </row>
    <row r="288" spans="1:10" s="163" customFormat="1" ht="56.25" customHeight="1" x14ac:dyDescent="0.25">
      <c r="A288" s="8" t="s">
        <v>3099</v>
      </c>
      <c r="B288" s="57">
        <v>17721007137</v>
      </c>
      <c r="C288" s="80" t="s">
        <v>1329</v>
      </c>
      <c r="D288" s="57" t="s">
        <v>908</v>
      </c>
      <c r="E288" s="57" t="s">
        <v>435</v>
      </c>
      <c r="F288" s="57" t="s">
        <v>1330</v>
      </c>
      <c r="G288" s="57" t="s">
        <v>1331</v>
      </c>
      <c r="H288" s="93" t="s">
        <v>42</v>
      </c>
      <c r="I288" s="95" t="s">
        <v>1735</v>
      </c>
      <c r="J288" s="120" t="str">
        <f>HYPERLINK("mailto:sprem-amarena@vz.t-com.hr","info@strojarstvo-cicek.hr")</f>
        <v>info@strojarstvo-cicek.hr</v>
      </c>
    </row>
    <row r="289" spans="1:10" s="163" customFormat="1" ht="56.25" customHeight="1" x14ac:dyDescent="0.25">
      <c r="A289" s="8" t="s">
        <v>3100</v>
      </c>
      <c r="B289" s="219">
        <v>57398740179</v>
      </c>
      <c r="C289" s="220" t="s">
        <v>2952</v>
      </c>
      <c r="D289" s="219" t="s">
        <v>1959</v>
      </c>
      <c r="E289" s="219" t="s">
        <v>1915</v>
      </c>
      <c r="F289" s="219" t="s">
        <v>2953</v>
      </c>
      <c r="G289" s="219" t="s">
        <v>2954</v>
      </c>
      <c r="H289" s="221" t="s">
        <v>42</v>
      </c>
      <c r="I289" s="222"/>
      <c r="J289" s="236"/>
    </row>
    <row r="290" spans="1:10" s="163" customFormat="1" ht="56.25" customHeight="1" x14ac:dyDescent="0.25">
      <c r="A290" s="15" t="s">
        <v>3101</v>
      </c>
      <c r="B290" s="57">
        <v>83626643286</v>
      </c>
      <c r="C290" s="244" t="s">
        <v>3061</v>
      </c>
      <c r="D290" s="219" t="s">
        <v>1959</v>
      </c>
      <c r="E290" s="57" t="s">
        <v>1915</v>
      </c>
      <c r="F290" s="57" t="s">
        <v>3062</v>
      </c>
      <c r="G290" s="57" t="s">
        <v>3063</v>
      </c>
      <c r="H290" s="93" t="s">
        <v>1914</v>
      </c>
      <c r="I290" s="95"/>
      <c r="J290" s="120"/>
    </row>
    <row r="291" spans="1:10" s="163" customFormat="1" ht="56.25" customHeight="1" x14ac:dyDescent="0.25">
      <c r="A291" s="15" t="s">
        <v>3102</v>
      </c>
      <c r="B291" s="57">
        <v>95758443121</v>
      </c>
      <c r="C291" s="80" t="s">
        <v>1339</v>
      </c>
      <c r="D291" s="57" t="s">
        <v>27</v>
      </c>
      <c r="E291" s="57" t="s">
        <v>1340</v>
      </c>
      <c r="F291" s="57" t="s">
        <v>1101</v>
      </c>
      <c r="G291" s="57" t="s">
        <v>1341</v>
      </c>
      <c r="H291" s="93" t="s">
        <v>42</v>
      </c>
      <c r="I291" s="95" t="s">
        <v>1342</v>
      </c>
      <c r="J291" s="120" t="str">
        <f>HYPERLINK("mailto:stol-interijer.d.o.o@vz.t-com.hr","info@nexar.hr")</f>
        <v>info@nexar.hr</v>
      </c>
    </row>
    <row r="292" spans="1:10" s="163" customFormat="1" ht="56.25" customHeight="1" x14ac:dyDescent="0.25">
      <c r="A292" s="8" t="s">
        <v>3103</v>
      </c>
      <c r="B292" s="57">
        <v>40094634771</v>
      </c>
      <c r="C292" s="80" t="s">
        <v>1343</v>
      </c>
      <c r="D292" s="57" t="s">
        <v>27</v>
      </c>
      <c r="E292" s="57" t="s">
        <v>1344</v>
      </c>
      <c r="F292" s="57" t="s">
        <v>1736</v>
      </c>
      <c r="G292" s="57" t="s">
        <v>1345</v>
      </c>
      <c r="H292" s="93" t="s">
        <v>176</v>
      </c>
      <c r="I292" s="95" t="s">
        <v>1737</v>
      </c>
      <c r="J292" s="120"/>
    </row>
    <row r="293" spans="1:10" s="163" customFormat="1" ht="56.25" customHeight="1" x14ac:dyDescent="0.25">
      <c r="A293" s="8" t="s">
        <v>3104</v>
      </c>
      <c r="B293" s="12">
        <v>50553137330</v>
      </c>
      <c r="C293" s="11" t="s">
        <v>1741</v>
      </c>
      <c r="D293" s="12" t="s">
        <v>27</v>
      </c>
      <c r="E293" s="12" t="s">
        <v>1234</v>
      </c>
      <c r="F293" s="12" t="s">
        <v>1359</v>
      </c>
      <c r="G293" s="12" t="s">
        <v>1134</v>
      </c>
      <c r="H293" s="10" t="s">
        <v>42</v>
      </c>
      <c r="I293" s="67" t="s">
        <v>1360</v>
      </c>
      <c r="J293" s="20" t="s">
        <v>1361</v>
      </c>
    </row>
    <row r="294" spans="1:10" s="163" customFormat="1" ht="56.25" customHeight="1" x14ac:dyDescent="0.25">
      <c r="A294" s="15" t="s">
        <v>3105</v>
      </c>
      <c r="B294" s="57">
        <v>48471634697</v>
      </c>
      <c r="C294" s="80" t="s">
        <v>1346</v>
      </c>
      <c r="D294" s="57" t="s">
        <v>531</v>
      </c>
      <c r="E294" s="57" t="s">
        <v>533</v>
      </c>
      <c r="F294" s="57" t="s">
        <v>1738</v>
      </c>
      <c r="G294" s="57" t="s">
        <v>1347</v>
      </c>
      <c r="H294" s="93" t="s">
        <v>42</v>
      </c>
      <c r="I294" s="95" t="s">
        <v>1348</v>
      </c>
      <c r="J294" s="120" t="s">
        <v>1349</v>
      </c>
    </row>
    <row r="295" spans="1:10" s="163" customFormat="1" ht="56.25" customHeight="1" x14ac:dyDescent="0.25">
      <c r="A295" s="15" t="s">
        <v>3106</v>
      </c>
      <c r="B295" s="219">
        <v>26213608144</v>
      </c>
      <c r="C295" s="220" t="s">
        <v>1355</v>
      </c>
      <c r="D295" s="219" t="s">
        <v>27</v>
      </c>
      <c r="E295" s="219" t="s">
        <v>922</v>
      </c>
      <c r="F295" s="219" t="s">
        <v>1356</v>
      </c>
      <c r="G295" s="219" t="s">
        <v>1357</v>
      </c>
      <c r="H295" s="221" t="s">
        <v>42</v>
      </c>
      <c r="I295" s="222"/>
      <c r="J295" s="236"/>
    </row>
    <row r="296" spans="1:10" s="163" customFormat="1" ht="56.25" customHeight="1" x14ac:dyDescent="0.25">
      <c r="A296" s="8" t="s">
        <v>3107</v>
      </c>
      <c r="B296" s="79">
        <v>63808402228</v>
      </c>
      <c r="C296" s="80" t="s">
        <v>1884</v>
      </c>
      <c r="D296" s="57" t="s">
        <v>27</v>
      </c>
      <c r="E296" s="57" t="s">
        <v>1885</v>
      </c>
      <c r="F296" s="57" t="s">
        <v>1886</v>
      </c>
      <c r="G296" s="57" t="s">
        <v>1887</v>
      </c>
      <c r="H296" s="57" t="s">
        <v>42</v>
      </c>
      <c r="I296" s="95" t="s">
        <v>1900</v>
      </c>
      <c r="J296" s="146"/>
    </row>
    <row r="297" spans="1:10" s="163" customFormat="1" ht="56.25" customHeight="1" x14ac:dyDescent="0.25">
      <c r="A297" s="8" t="s">
        <v>3108</v>
      </c>
      <c r="B297" s="57">
        <v>55766890822</v>
      </c>
      <c r="C297" s="80" t="s">
        <v>2780</v>
      </c>
      <c r="D297" s="57" t="s">
        <v>2007</v>
      </c>
      <c r="E297" s="57" t="s">
        <v>2781</v>
      </c>
      <c r="F297" s="57" t="s">
        <v>2782</v>
      </c>
      <c r="G297" s="57" t="s">
        <v>2786</v>
      </c>
      <c r="H297" s="93" t="s">
        <v>2783</v>
      </c>
      <c r="I297" s="95" t="s">
        <v>2784</v>
      </c>
      <c r="J297" s="136" t="s">
        <v>2785</v>
      </c>
    </row>
    <row r="298" spans="1:10" s="163" customFormat="1" ht="56.25" customHeight="1" x14ac:dyDescent="0.25">
      <c r="A298" s="15" t="s">
        <v>3109</v>
      </c>
      <c r="B298" s="57">
        <v>90196496457</v>
      </c>
      <c r="C298" s="80" t="s">
        <v>2861</v>
      </c>
      <c r="D298" s="57" t="s">
        <v>138</v>
      </c>
      <c r="E298" s="57" t="s">
        <v>479</v>
      </c>
      <c r="F298" s="57" t="s">
        <v>1358</v>
      </c>
      <c r="G298" s="57" t="s">
        <v>1294</v>
      </c>
      <c r="H298" s="93" t="s">
        <v>42</v>
      </c>
      <c r="I298" s="95" t="s">
        <v>1739</v>
      </c>
      <c r="J298" s="148" t="s">
        <v>1740</v>
      </c>
    </row>
    <row r="299" spans="1:10" s="163" customFormat="1" ht="56.25" customHeight="1" x14ac:dyDescent="0.25">
      <c r="A299" s="15" t="s">
        <v>3110</v>
      </c>
      <c r="B299" s="57">
        <v>67912729490</v>
      </c>
      <c r="C299" s="80" t="s">
        <v>3018</v>
      </c>
      <c r="D299" s="57" t="s">
        <v>2003</v>
      </c>
      <c r="E299" s="57" t="s">
        <v>2868</v>
      </c>
      <c r="F299" s="57" t="s">
        <v>2904</v>
      </c>
      <c r="G299" s="57" t="s">
        <v>2905</v>
      </c>
      <c r="H299" s="93" t="s">
        <v>42</v>
      </c>
      <c r="I299" s="95" t="s">
        <v>2906</v>
      </c>
      <c r="J299" s="136"/>
    </row>
    <row r="300" spans="1:10" s="163" customFormat="1" ht="67.5" customHeight="1" x14ac:dyDescent="0.25">
      <c r="A300" s="8" t="s">
        <v>3111</v>
      </c>
      <c r="B300" s="57">
        <v>63224089504</v>
      </c>
      <c r="C300" s="80" t="s">
        <v>2988</v>
      </c>
      <c r="D300" s="57" t="s">
        <v>1949</v>
      </c>
      <c r="E300" s="57" t="s">
        <v>2989</v>
      </c>
      <c r="F300" s="57" t="s">
        <v>441</v>
      </c>
      <c r="G300" s="57" t="s">
        <v>2990</v>
      </c>
      <c r="H300" s="93" t="s">
        <v>42</v>
      </c>
      <c r="I300" s="95"/>
      <c r="J300" s="136"/>
    </row>
    <row r="301" spans="1:10" s="163" customFormat="1" ht="90.75" customHeight="1" x14ac:dyDescent="0.25">
      <c r="A301" s="8" t="s">
        <v>3112</v>
      </c>
      <c r="B301" s="57">
        <v>16997113119</v>
      </c>
      <c r="C301" s="80" t="s">
        <v>1363</v>
      </c>
      <c r="D301" s="57" t="s">
        <v>27</v>
      </c>
      <c r="E301" s="57" t="s">
        <v>1335</v>
      </c>
      <c r="F301" s="57" t="s">
        <v>1364</v>
      </c>
      <c r="G301" s="57" t="s">
        <v>1366</v>
      </c>
      <c r="H301" s="93" t="s">
        <v>1368</v>
      </c>
      <c r="I301" s="95" t="s">
        <v>1369</v>
      </c>
      <c r="J301" s="120" t="s">
        <v>1370</v>
      </c>
    </row>
    <row r="302" spans="1:10" s="163" customFormat="1" ht="56.25" customHeight="1" x14ac:dyDescent="0.25">
      <c r="A302" s="15" t="s">
        <v>3113</v>
      </c>
      <c r="B302" s="57">
        <v>8507675814</v>
      </c>
      <c r="C302" s="80" t="s">
        <v>1372</v>
      </c>
      <c r="D302" s="57" t="s">
        <v>138</v>
      </c>
      <c r="E302" s="57" t="s">
        <v>1373</v>
      </c>
      <c r="F302" s="57" t="s">
        <v>1742</v>
      </c>
      <c r="G302" s="57" t="s">
        <v>1374</v>
      </c>
      <c r="H302" s="93" t="s">
        <v>42</v>
      </c>
      <c r="I302" s="95" t="s">
        <v>1376</v>
      </c>
      <c r="J302" s="147" t="s">
        <v>1743</v>
      </c>
    </row>
    <row r="303" spans="1:10" s="163" customFormat="1" ht="56.25" customHeight="1" x14ac:dyDescent="0.25">
      <c r="A303" s="15" t="s">
        <v>3114</v>
      </c>
      <c r="B303" s="230" t="s">
        <v>2998</v>
      </c>
      <c r="C303" s="63" t="s">
        <v>2994</v>
      </c>
      <c r="D303" s="130" t="s">
        <v>1949</v>
      </c>
      <c r="E303" s="130" t="s">
        <v>2995</v>
      </c>
      <c r="F303" s="130" t="s">
        <v>2996</v>
      </c>
      <c r="G303" s="130" t="s">
        <v>2997</v>
      </c>
      <c r="H303" s="93" t="s">
        <v>42</v>
      </c>
      <c r="I303" s="127"/>
      <c r="J303" s="231"/>
    </row>
    <row r="304" spans="1:10" s="163" customFormat="1" ht="74.25" customHeight="1" x14ac:dyDescent="0.25">
      <c r="A304" s="8" t="s">
        <v>3115</v>
      </c>
      <c r="B304" s="57">
        <v>36971001080</v>
      </c>
      <c r="C304" s="80" t="s">
        <v>1380</v>
      </c>
      <c r="D304" s="57" t="s">
        <v>138</v>
      </c>
      <c r="E304" s="57" t="s">
        <v>1382</v>
      </c>
      <c r="F304" s="57" t="s">
        <v>1744</v>
      </c>
      <c r="G304" s="57" t="s">
        <v>1383</v>
      </c>
      <c r="H304" s="93" t="s">
        <v>42</v>
      </c>
      <c r="I304" s="95" t="s">
        <v>1745</v>
      </c>
      <c r="J304" s="120" t="s">
        <v>1384</v>
      </c>
    </row>
    <row r="305" spans="1:10" s="163" customFormat="1" ht="56.25" customHeight="1" x14ac:dyDescent="0.25">
      <c r="A305" s="8" t="s">
        <v>3116</v>
      </c>
      <c r="B305" s="57">
        <v>24079480259</v>
      </c>
      <c r="C305" s="80" t="s">
        <v>1385</v>
      </c>
      <c r="D305" s="57" t="s">
        <v>908</v>
      </c>
      <c r="E305" s="57" t="s">
        <v>1386</v>
      </c>
      <c r="F305" s="57" t="s">
        <v>1387</v>
      </c>
      <c r="G305" s="57" t="s">
        <v>1388</v>
      </c>
      <c r="H305" s="93" t="s">
        <v>1008</v>
      </c>
      <c r="I305" s="95" t="s">
        <v>1389</v>
      </c>
      <c r="J305" s="120" t="s">
        <v>1390</v>
      </c>
    </row>
    <row r="306" spans="1:10" s="163" customFormat="1" ht="56.25" customHeight="1" x14ac:dyDescent="0.25">
      <c r="A306" s="15" t="s">
        <v>3117</v>
      </c>
      <c r="B306" s="79">
        <v>99753210237</v>
      </c>
      <c r="C306" s="80" t="s">
        <v>1873</v>
      </c>
      <c r="D306" s="57" t="s">
        <v>27</v>
      </c>
      <c r="E306" s="57" t="s">
        <v>1874</v>
      </c>
      <c r="F306" s="57" t="s">
        <v>1875</v>
      </c>
      <c r="G306" s="57" t="s">
        <v>1876</v>
      </c>
      <c r="H306" s="57" t="s">
        <v>42</v>
      </c>
      <c r="I306" s="95" t="s">
        <v>1877</v>
      </c>
      <c r="J306" s="146"/>
    </row>
    <row r="307" spans="1:10" s="163" customFormat="1" ht="56.25" customHeight="1" x14ac:dyDescent="0.25">
      <c r="A307" s="15" t="s">
        <v>3118</v>
      </c>
      <c r="B307" s="57">
        <v>84254018081</v>
      </c>
      <c r="C307" s="80" t="s">
        <v>1391</v>
      </c>
      <c r="D307" s="57" t="s">
        <v>27</v>
      </c>
      <c r="E307" s="57" t="s">
        <v>1392</v>
      </c>
      <c r="F307" s="57" t="s">
        <v>1393</v>
      </c>
      <c r="G307" s="57" t="s">
        <v>1394</v>
      </c>
      <c r="H307" s="93" t="s">
        <v>42</v>
      </c>
      <c r="I307" s="95" t="s">
        <v>1746</v>
      </c>
      <c r="J307" s="120" t="str">
        <f>HYPERLINK("mailto:tomica.sincek@gmail.com%20/","tomica.sincek@gmail.com / servis.tirel@gmail.com")</f>
        <v>tomica.sincek@gmail.com / servis.tirel@gmail.com</v>
      </c>
    </row>
    <row r="308" spans="1:10" s="163" customFormat="1" ht="73.5" customHeight="1" x14ac:dyDescent="0.25">
      <c r="A308" s="8" t="s">
        <v>3119</v>
      </c>
      <c r="B308" s="57">
        <v>75917721668</v>
      </c>
      <c r="C308" s="80" t="s">
        <v>1397</v>
      </c>
      <c r="D308" s="57" t="s">
        <v>138</v>
      </c>
      <c r="E308" s="57" t="s">
        <v>324</v>
      </c>
      <c r="F308" s="57" t="s">
        <v>1747</v>
      </c>
      <c r="G308" s="57" t="s">
        <v>1398</v>
      </c>
      <c r="H308" s="93" t="s">
        <v>130</v>
      </c>
      <c r="I308" s="95" t="s">
        <v>1399</v>
      </c>
      <c r="J308" s="120" t="str">
        <f>HYPERLINK("mailto:sthdoo@optinet.hr","tisak@tisak.hr")</f>
        <v>tisak@tisak.hr</v>
      </c>
    </row>
    <row r="309" spans="1:10" s="163" customFormat="1" ht="56.25" customHeight="1" x14ac:dyDescent="0.25">
      <c r="A309" s="8" t="s">
        <v>3120</v>
      </c>
      <c r="B309" s="57">
        <v>32497003047</v>
      </c>
      <c r="C309" s="80" t="s">
        <v>2862</v>
      </c>
      <c r="D309" s="57" t="s">
        <v>2003</v>
      </c>
      <c r="E309" s="57" t="s">
        <v>2863</v>
      </c>
      <c r="F309" s="57" t="s">
        <v>1747</v>
      </c>
      <c r="G309" s="57" t="s">
        <v>2864</v>
      </c>
      <c r="H309" s="93" t="s">
        <v>984</v>
      </c>
      <c r="I309" s="95" t="s">
        <v>2865</v>
      </c>
      <c r="J309" s="136"/>
    </row>
    <row r="310" spans="1:10" s="163" customFormat="1" ht="59.25" customHeight="1" x14ac:dyDescent="0.25">
      <c r="A310" s="15" t="s">
        <v>3121</v>
      </c>
      <c r="B310" s="57">
        <v>43719643421</v>
      </c>
      <c r="C310" s="80" t="s">
        <v>1400</v>
      </c>
      <c r="D310" s="57" t="s">
        <v>27</v>
      </c>
      <c r="E310" s="57" t="s">
        <v>81</v>
      </c>
      <c r="F310" s="57" t="s">
        <v>1401</v>
      </c>
      <c r="G310" s="57" t="s">
        <v>1402</v>
      </c>
      <c r="H310" s="93" t="s">
        <v>42</v>
      </c>
      <c r="I310" s="95" t="s">
        <v>1748</v>
      </c>
      <c r="J310" s="120" t="s">
        <v>1403</v>
      </c>
    </row>
    <row r="311" spans="1:10" s="163" customFormat="1" ht="59.25" customHeight="1" x14ac:dyDescent="0.25">
      <c r="A311" s="15" t="s">
        <v>3122</v>
      </c>
      <c r="B311" s="57">
        <v>23313701481</v>
      </c>
      <c r="C311" s="80" t="s">
        <v>3044</v>
      </c>
      <c r="D311" s="57" t="s">
        <v>1959</v>
      </c>
      <c r="E311" s="57" t="s">
        <v>3047</v>
      </c>
      <c r="F311" s="57" t="s">
        <v>3045</v>
      </c>
      <c r="G311" s="57" t="s">
        <v>3046</v>
      </c>
      <c r="H311" s="93" t="s">
        <v>1923</v>
      </c>
      <c r="I311" s="95"/>
      <c r="J311" s="120"/>
    </row>
    <row r="312" spans="1:10" s="163" customFormat="1" ht="56.25" customHeight="1" x14ac:dyDescent="0.25">
      <c r="A312" s="8" t="s">
        <v>3123</v>
      </c>
      <c r="B312" s="76">
        <v>64948094300</v>
      </c>
      <c r="C312" s="142" t="s">
        <v>2131</v>
      </c>
      <c r="D312" s="76" t="s">
        <v>27</v>
      </c>
      <c r="E312" s="77" t="s">
        <v>1863</v>
      </c>
      <c r="F312" s="76" t="s">
        <v>2132</v>
      </c>
      <c r="G312" s="75" t="s">
        <v>2133</v>
      </c>
      <c r="H312" s="76" t="s">
        <v>42</v>
      </c>
      <c r="I312" s="121"/>
      <c r="J312" s="121"/>
    </row>
    <row r="313" spans="1:10" s="163" customFormat="1" ht="56.25" customHeight="1" x14ac:dyDescent="0.25">
      <c r="A313" s="8" t="s">
        <v>3124</v>
      </c>
      <c r="B313" s="57">
        <v>24312302965</v>
      </c>
      <c r="C313" s="80" t="s">
        <v>2866</v>
      </c>
      <c r="D313" s="57" t="s">
        <v>2003</v>
      </c>
      <c r="E313" s="57" t="s">
        <v>2868</v>
      </c>
      <c r="F313" s="57" t="s">
        <v>2871</v>
      </c>
      <c r="G313" s="57" t="s">
        <v>2867</v>
      </c>
      <c r="H313" s="93" t="s">
        <v>130</v>
      </c>
      <c r="I313" s="95" t="s">
        <v>2869</v>
      </c>
      <c r="J313" s="136" t="s">
        <v>2870</v>
      </c>
    </row>
    <row r="314" spans="1:10" s="163" customFormat="1" ht="56.25" customHeight="1" x14ac:dyDescent="0.25">
      <c r="A314" s="15" t="s">
        <v>3125</v>
      </c>
      <c r="B314" s="57">
        <v>69114653207</v>
      </c>
      <c r="C314" s="80" t="s">
        <v>1405</v>
      </c>
      <c r="D314" s="57" t="s">
        <v>14</v>
      </c>
      <c r="E314" s="57" t="s">
        <v>386</v>
      </c>
      <c r="F314" s="57" t="s">
        <v>1406</v>
      </c>
      <c r="G314" s="57" t="s">
        <v>1407</v>
      </c>
      <c r="H314" s="93" t="s">
        <v>176</v>
      </c>
      <c r="I314" s="95" t="s">
        <v>1754</v>
      </c>
      <c r="J314" s="120" t="s">
        <v>1408</v>
      </c>
    </row>
    <row r="315" spans="1:10" s="163" customFormat="1" ht="56.25" customHeight="1" x14ac:dyDescent="0.25">
      <c r="A315" s="15" t="s">
        <v>3126</v>
      </c>
      <c r="B315" s="57">
        <v>24858875751</v>
      </c>
      <c r="C315" s="80" t="s">
        <v>2365</v>
      </c>
      <c r="D315" s="57" t="s">
        <v>2318</v>
      </c>
      <c r="E315" s="57" t="s">
        <v>2366</v>
      </c>
      <c r="F315" s="57" t="s">
        <v>2367</v>
      </c>
      <c r="G315" s="57" t="s">
        <v>2368</v>
      </c>
      <c r="H315" s="93" t="s">
        <v>2369</v>
      </c>
      <c r="I315" s="95" t="s">
        <v>2370</v>
      </c>
      <c r="J315" s="120"/>
    </row>
    <row r="316" spans="1:10" s="163" customFormat="1" ht="72" customHeight="1" x14ac:dyDescent="0.25">
      <c r="A316" s="8" t="s">
        <v>3127</v>
      </c>
      <c r="B316" s="57">
        <v>84210581427</v>
      </c>
      <c r="C316" s="80" t="s">
        <v>1413</v>
      </c>
      <c r="D316" s="57" t="s">
        <v>138</v>
      </c>
      <c r="E316" s="57" t="s">
        <v>213</v>
      </c>
      <c r="F316" s="57" t="s">
        <v>1414</v>
      </c>
      <c r="G316" s="57" t="s">
        <v>1415</v>
      </c>
      <c r="H316" s="93" t="s">
        <v>31</v>
      </c>
      <c r="I316" s="95" t="s">
        <v>1755</v>
      </c>
      <c r="J316" s="120" t="s">
        <v>1416</v>
      </c>
    </row>
    <row r="317" spans="1:10" s="163" customFormat="1" ht="65.25" customHeight="1" x14ac:dyDescent="0.25">
      <c r="A317" s="8" t="s">
        <v>3128</v>
      </c>
      <c r="B317" s="57">
        <v>39229576154</v>
      </c>
      <c r="C317" s="80" t="s">
        <v>2872</v>
      </c>
      <c r="D317" s="57" t="s">
        <v>2003</v>
      </c>
      <c r="E317" s="57" t="s">
        <v>2868</v>
      </c>
      <c r="F317" s="57" t="s">
        <v>2873</v>
      </c>
      <c r="G317" s="57" t="s">
        <v>2874</v>
      </c>
      <c r="H317" s="93" t="s">
        <v>2875</v>
      </c>
      <c r="I317" s="95" t="s">
        <v>2876</v>
      </c>
      <c r="J317" s="136" t="s">
        <v>2877</v>
      </c>
    </row>
    <row r="318" spans="1:10" s="163" customFormat="1" ht="65.25" customHeight="1" x14ac:dyDescent="0.25">
      <c r="A318" s="15" t="s">
        <v>3129</v>
      </c>
      <c r="B318" s="76">
        <v>24615913265</v>
      </c>
      <c r="C318" s="142" t="s">
        <v>2139</v>
      </c>
      <c r="D318" s="76" t="s">
        <v>27</v>
      </c>
      <c r="E318" s="75" t="s">
        <v>2140</v>
      </c>
      <c r="F318" s="76" t="s">
        <v>2141</v>
      </c>
      <c r="G318" s="75" t="s">
        <v>2142</v>
      </c>
      <c r="H318" s="76" t="s">
        <v>42</v>
      </c>
      <c r="I318" s="121"/>
      <c r="J318" s="121"/>
    </row>
    <row r="319" spans="1:10" s="163" customFormat="1" ht="65.25" customHeight="1" x14ac:dyDescent="0.25">
      <c r="A319" s="15" t="s">
        <v>3130</v>
      </c>
      <c r="B319" s="57">
        <v>92498671077</v>
      </c>
      <c r="C319" s="80" t="s">
        <v>1417</v>
      </c>
      <c r="D319" s="57" t="s">
        <v>138</v>
      </c>
      <c r="E319" s="57" t="s">
        <v>157</v>
      </c>
      <c r="F319" s="57" t="s">
        <v>1418</v>
      </c>
      <c r="G319" s="57" t="s">
        <v>1419</v>
      </c>
      <c r="H319" s="93" t="s">
        <v>1420</v>
      </c>
      <c r="I319" s="95" t="s">
        <v>1421</v>
      </c>
      <c r="J319" s="120" t="s">
        <v>1422</v>
      </c>
    </row>
    <row r="320" spans="1:10" s="163" customFormat="1" ht="65.25" customHeight="1" x14ac:dyDescent="0.25">
      <c r="A320" s="8" t="s">
        <v>3131</v>
      </c>
      <c r="B320" s="57" t="s">
        <v>2878</v>
      </c>
      <c r="C320" s="80" t="s">
        <v>1424</v>
      </c>
      <c r="D320" s="57" t="s">
        <v>138</v>
      </c>
      <c r="E320" s="57" t="s">
        <v>157</v>
      </c>
      <c r="F320" s="57" t="s">
        <v>1427</v>
      </c>
      <c r="G320" s="57" t="s">
        <v>1429</v>
      </c>
      <c r="H320" s="93" t="s">
        <v>161</v>
      </c>
      <c r="I320" s="95" t="s">
        <v>1756</v>
      </c>
      <c r="J320" s="120" t="s">
        <v>1430</v>
      </c>
    </row>
    <row r="321" spans="1:10" s="163" customFormat="1" ht="65.25" customHeight="1" x14ac:dyDescent="0.25">
      <c r="A321" s="8" t="s">
        <v>3132</v>
      </c>
      <c r="B321" s="57">
        <v>29743547503</v>
      </c>
      <c r="C321" s="80" t="s">
        <v>1431</v>
      </c>
      <c r="D321" s="57" t="s">
        <v>27</v>
      </c>
      <c r="E321" s="57" t="s">
        <v>1433</v>
      </c>
      <c r="F321" s="57" t="s">
        <v>1434</v>
      </c>
      <c r="G321" s="57" t="s">
        <v>1435</v>
      </c>
      <c r="H321" s="93" t="s">
        <v>161</v>
      </c>
      <c r="I321" s="95" t="s">
        <v>1757</v>
      </c>
      <c r="J321" s="120" t="s">
        <v>1437</v>
      </c>
    </row>
    <row r="322" spans="1:10" s="163" customFormat="1" ht="65.25" customHeight="1" x14ac:dyDescent="0.25">
      <c r="A322" s="15" t="s">
        <v>3133</v>
      </c>
      <c r="B322" s="57">
        <v>14565738732</v>
      </c>
      <c r="C322" s="80" t="s">
        <v>1438</v>
      </c>
      <c r="D322" s="57" t="s">
        <v>14</v>
      </c>
      <c r="E322" s="57" t="s">
        <v>1439</v>
      </c>
      <c r="F322" s="57" t="s">
        <v>1440</v>
      </c>
      <c r="G322" s="57" t="s">
        <v>1758</v>
      </c>
      <c r="H322" s="93" t="s">
        <v>42</v>
      </c>
      <c r="I322" s="95" t="s">
        <v>1759</v>
      </c>
      <c r="J322" s="147" t="s">
        <v>1441</v>
      </c>
    </row>
    <row r="323" spans="1:10" s="163" customFormat="1" ht="65.25" customHeight="1" x14ac:dyDescent="0.25">
      <c r="A323" s="15" t="s">
        <v>3134</v>
      </c>
      <c r="B323" s="57">
        <v>41131029018</v>
      </c>
      <c r="C323" s="80" t="s">
        <v>1442</v>
      </c>
      <c r="D323" s="57" t="s">
        <v>509</v>
      </c>
      <c r="E323" s="57" t="s">
        <v>510</v>
      </c>
      <c r="F323" s="57" t="s">
        <v>1443</v>
      </c>
      <c r="G323" s="57" t="s">
        <v>570</v>
      </c>
      <c r="H323" s="93" t="s">
        <v>42</v>
      </c>
      <c r="I323" s="95" t="s">
        <v>1760</v>
      </c>
      <c r="J323" s="120" t="str">
        <f>HYPERLINK("mailto:tripico_doo@optinet.hr","tripico_doo@optinet.hr")</f>
        <v>tripico_doo@optinet.hr</v>
      </c>
    </row>
    <row r="324" spans="1:10" s="163" customFormat="1" ht="65.25" customHeight="1" x14ac:dyDescent="0.25">
      <c r="A324" s="8" t="s">
        <v>3135</v>
      </c>
      <c r="B324" s="57">
        <v>99657123536</v>
      </c>
      <c r="C324" s="80" t="s">
        <v>1447</v>
      </c>
      <c r="D324" s="57" t="s">
        <v>138</v>
      </c>
      <c r="E324" s="57" t="s">
        <v>479</v>
      </c>
      <c r="F324" s="57" t="s">
        <v>1761</v>
      </c>
      <c r="G324" s="57" t="s">
        <v>1449</v>
      </c>
      <c r="H324" s="93" t="s">
        <v>42</v>
      </c>
      <c r="I324" s="95" t="s">
        <v>1762</v>
      </c>
      <c r="J324" s="120" t="s">
        <v>1450</v>
      </c>
    </row>
    <row r="325" spans="1:10" s="163" customFormat="1" ht="65.25" customHeight="1" x14ac:dyDescent="0.25">
      <c r="A325" s="8" t="s">
        <v>3136</v>
      </c>
      <c r="B325" s="57">
        <v>94532525599</v>
      </c>
      <c r="C325" s="80" t="s">
        <v>3297</v>
      </c>
      <c r="D325" s="57" t="s">
        <v>14</v>
      </c>
      <c r="E325" s="57" t="s">
        <v>3298</v>
      </c>
      <c r="F325" s="57" t="s">
        <v>3299</v>
      </c>
      <c r="G325" s="57" t="s">
        <v>3300</v>
      </c>
      <c r="H325" s="93" t="s">
        <v>42</v>
      </c>
      <c r="I325" s="95"/>
      <c r="J325" s="120"/>
    </row>
    <row r="326" spans="1:10" s="163" customFormat="1" ht="65.25" customHeight="1" x14ac:dyDescent="0.25">
      <c r="A326" s="15" t="s">
        <v>3137</v>
      </c>
      <c r="B326" s="57">
        <v>14148987967</v>
      </c>
      <c r="C326" s="80" t="s">
        <v>3226</v>
      </c>
      <c r="D326" s="57" t="s">
        <v>27</v>
      </c>
      <c r="E326" s="57" t="s">
        <v>3236</v>
      </c>
      <c r="F326" s="57" t="s">
        <v>3228</v>
      </c>
      <c r="G326" s="57" t="s">
        <v>3227</v>
      </c>
      <c r="H326" s="93" t="s">
        <v>42</v>
      </c>
      <c r="I326" s="95"/>
      <c r="J326" s="120"/>
    </row>
    <row r="327" spans="1:10" s="163" customFormat="1" ht="65.25" customHeight="1" x14ac:dyDescent="0.25">
      <c r="A327" s="15" t="s">
        <v>3138</v>
      </c>
      <c r="B327" s="57">
        <v>93869640113</v>
      </c>
      <c r="C327" s="80" t="s">
        <v>1456</v>
      </c>
      <c r="D327" s="57" t="s">
        <v>14</v>
      </c>
      <c r="E327" s="57" t="s">
        <v>1458</v>
      </c>
      <c r="F327" s="57" t="s">
        <v>1460</v>
      </c>
      <c r="G327" s="57" t="s">
        <v>1461</v>
      </c>
      <c r="H327" s="93" t="s">
        <v>42</v>
      </c>
      <c r="I327" s="95" t="s">
        <v>1766</v>
      </c>
      <c r="J327" s="136" t="s">
        <v>1767</v>
      </c>
    </row>
    <row r="328" spans="1:10" s="163" customFormat="1" ht="65.25" customHeight="1" x14ac:dyDescent="0.25">
      <c r="A328" s="8" t="s">
        <v>3139</v>
      </c>
      <c r="B328" s="57">
        <v>85771969851</v>
      </c>
      <c r="C328" s="80" t="s">
        <v>1462</v>
      </c>
      <c r="D328" s="57" t="s">
        <v>27</v>
      </c>
      <c r="E328" s="57" t="s">
        <v>896</v>
      </c>
      <c r="F328" s="57" t="s">
        <v>1463</v>
      </c>
      <c r="G328" s="57" t="s">
        <v>1464</v>
      </c>
      <c r="H328" s="93" t="s">
        <v>42</v>
      </c>
      <c r="I328" s="95" t="s">
        <v>1768</v>
      </c>
      <c r="J328" s="120"/>
    </row>
    <row r="329" spans="1:10" s="163" customFormat="1" ht="65.25" customHeight="1" x14ac:dyDescent="0.25">
      <c r="A329" s="8" t="s">
        <v>3140</v>
      </c>
      <c r="B329" s="57">
        <v>64645755993</v>
      </c>
      <c r="C329" s="80" t="s">
        <v>1466</v>
      </c>
      <c r="D329" s="57" t="s">
        <v>138</v>
      </c>
      <c r="E329" s="57" t="s">
        <v>1469</v>
      </c>
      <c r="F329" s="57" t="s">
        <v>1470</v>
      </c>
      <c r="G329" s="57" t="s">
        <v>1471</v>
      </c>
      <c r="H329" s="93" t="s">
        <v>42</v>
      </c>
      <c r="I329" s="95" t="s">
        <v>1473</v>
      </c>
      <c r="J329" s="120" t="str">
        <f>HYPERLINK("mailto:valida@vz.t-com-hr","valida@vz.t-com-hr")</f>
        <v>valida@vz.t-com-hr</v>
      </c>
    </row>
    <row r="330" spans="1:10" s="163" customFormat="1" ht="65.25" customHeight="1" x14ac:dyDescent="0.25">
      <c r="A330" s="15" t="s">
        <v>3141</v>
      </c>
      <c r="B330" s="57">
        <v>96304132526</v>
      </c>
      <c r="C330" s="80" t="s">
        <v>3317</v>
      </c>
      <c r="D330" s="57" t="s">
        <v>138</v>
      </c>
      <c r="E330" s="57" t="s">
        <v>3318</v>
      </c>
      <c r="F330" s="57" t="s">
        <v>3319</v>
      </c>
      <c r="G330" s="57" t="s">
        <v>3320</v>
      </c>
      <c r="H330" s="93" t="s">
        <v>616</v>
      </c>
      <c r="I330" s="95"/>
      <c r="J330" s="120"/>
    </row>
    <row r="331" spans="1:10" s="163" customFormat="1" ht="65.25" customHeight="1" x14ac:dyDescent="0.25">
      <c r="A331" s="15" t="s">
        <v>3142</v>
      </c>
      <c r="B331" s="57">
        <v>72913835516</v>
      </c>
      <c r="C331" s="80" t="s">
        <v>2331</v>
      </c>
      <c r="D331" s="57" t="s">
        <v>2063</v>
      </c>
      <c r="E331" s="57" t="s">
        <v>2197</v>
      </c>
      <c r="F331" s="57" t="s">
        <v>2333</v>
      </c>
      <c r="G331" s="57" t="s">
        <v>2332</v>
      </c>
      <c r="H331" s="93" t="s">
        <v>42</v>
      </c>
      <c r="I331" s="95" t="s">
        <v>2334</v>
      </c>
      <c r="J331" s="120"/>
    </row>
    <row r="332" spans="1:10" s="163" customFormat="1" ht="65.25" customHeight="1" x14ac:dyDescent="0.25">
      <c r="A332" s="8" t="s">
        <v>3143</v>
      </c>
      <c r="B332" s="57">
        <v>2184816120</v>
      </c>
      <c r="C332" s="80" t="s">
        <v>1477</v>
      </c>
      <c r="D332" s="57" t="s">
        <v>27</v>
      </c>
      <c r="E332" s="57" t="s">
        <v>1479</v>
      </c>
      <c r="F332" s="57" t="s">
        <v>1480</v>
      </c>
      <c r="G332" s="57" t="s">
        <v>1481</v>
      </c>
      <c r="H332" s="93" t="s">
        <v>161</v>
      </c>
      <c r="I332" s="95" t="s">
        <v>1482</v>
      </c>
      <c r="J332" s="120" t="str">
        <f>HYPERLINK("mailto:ivanec@insula.hr","ivanec@insula.hr")</f>
        <v>ivanec@insula.hr</v>
      </c>
    </row>
    <row r="333" spans="1:10" s="163" customFormat="1" ht="65.25" customHeight="1" x14ac:dyDescent="0.25">
      <c r="A333" s="8" t="s">
        <v>3144</v>
      </c>
      <c r="B333" s="57">
        <v>55034308703</v>
      </c>
      <c r="C333" s="80" t="s">
        <v>1483</v>
      </c>
      <c r="D333" s="57" t="s">
        <v>14</v>
      </c>
      <c r="E333" s="57" t="s">
        <v>1484</v>
      </c>
      <c r="F333" s="57" t="s">
        <v>1485</v>
      </c>
      <c r="G333" s="57" t="s">
        <v>570</v>
      </c>
      <c r="H333" s="93" t="s">
        <v>42</v>
      </c>
      <c r="I333" s="95" t="s">
        <v>1486</v>
      </c>
      <c r="J333" s="120" t="str">
        <f>HYPERLINK("mailto:viktor-elita@vz.t-com.hr","viktor-elita@vz.t-com.hr")</f>
        <v>viktor-elita@vz.t-com.hr</v>
      </c>
    </row>
    <row r="334" spans="1:10" s="163" customFormat="1" ht="65.25" customHeight="1" x14ac:dyDescent="0.25">
      <c r="A334" s="15" t="s">
        <v>3145</v>
      </c>
      <c r="B334" s="57">
        <v>55873158010</v>
      </c>
      <c r="C334" s="80" t="s">
        <v>1487</v>
      </c>
      <c r="D334" s="57" t="s">
        <v>138</v>
      </c>
      <c r="E334" s="57" t="s">
        <v>1488</v>
      </c>
      <c r="F334" s="57" t="s">
        <v>1493</v>
      </c>
      <c r="G334" s="57" t="s">
        <v>234</v>
      </c>
      <c r="H334" s="93" t="s">
        <v>42</v>
      </c>
      <c r="I334" s="95" t="s">
        <v>1494</v>
      </c>
      <c r="J334" s="120" t="str">
        <f>HYPERLINK("mailto:info@velmax.hr","info@velmax.hr")</f>
        <v>info@velmax.hr</v>
      </c>
    </row>
    <row r="335" spans="1:10" s="163" customFormat="1" ht="65.25" customHeight="1" x14ac:dyDescent="0.25">
      <c r="A335" s="15" t="s">
        <v>3146</v>
      </c>
      <c r="B335" s="57">
        <v>84994300558</v>
      </c>
      <c r="C335" s="80" t="s">
        <v>1498</v>
      </c>
      <c r="D335" s="57" t="s">
        <v>27</v>
      </c>
      <c r="E335" s="57" t="s">
        <v>232</v>
      </c>
      <c r="F335" s="57" t="s">
        <v>1499</v>
      </c>
      <c r="G335" s="57" t="s">
        <v>1500</v>
      </c>
      <c r="H335" s="93" t="s">
        <v>1501</v>
      </c>
      <c r="I335" s="95" t="s">
        <v>1502</v>
      </c>
      <c r="J335" s="120"/>
    </row>
    <row r="336" spans="1:10" s="163" customFormat="1" ht="65.25" customHeight="1" x14ac:dyDescent="0.25">
      <c r="A336" s="8" t="s">
        <v>3147</v>
      </c>
      <c r="B336" s="79">
        <v>83791237445</v>
      </c>
      <c r="C336" s="80" t="s">
        <v>1862</v>
      </c>
      <c r="D336" s="57" t="s">
        <v>27</v>
      </c>
      <c r="E336" s="57" t="s">
        <v>1863</v>
      </c>
      <c r="F336" s="57" t="s">
        <v>1864</v>
      </c>
      <c r="G336" s="57" t="s">
        <v>1865</v>
      </c>
      <c r="H336" s="57" t="s">
        <v>42</v>
      </c>
      <c r="I336" s="95" t="s">
        <v>2659</v>
      </c>
      <c r="J336" s="146"/>
    </row>
    <row r="337" spans="1:10" s="163" customFormat="1" ht="65.25" customHeight="1" x14ac:dyDescent="0.25">
      <c r="A337" s="8" t="s">
        <v>3148</v>
      </c>
      <c r="B337" s="57">
        <v>13839398830</v>
      </c>
      <c r="C337" s="80" t="s">
        <v>1504</v>
      </c>
      <c r="D337" s="57" t="s">
        <v>27</v>
      </c>
      <c r="E337" s="57" t="s">
        <v>1507</v>
      </c>
      <c r="F337" s="57" t="s">
        <v>1508</v>
      </c>
      <c r="G337" s="57" t="s">
        <v>1509</v>
      </c>
      <c r="H337" s="93" t="s">
        <v>42</v>
      </c>
      <c r="I337" s="95" t="s">
        <v>1511</v>
      </c>
      <c r="J337" s="148" t="s">
        <v>1774</v>
      </c>
    </row>
    <row r="338" spans="1:10" s="163" customFormat="1" ht="65.25" customHeight="1" x14ac:dyDescent="0.25">
      <c r="A338" s="15" t="s">
        <v>3149</v>
      </c>
      <c r="B338" s="57">
        <v>41340976536</v>
      </c>
      <c r="C338" s="80" t="s">
        <v>3194</v>
      </c>
      <c r="D338" s="57" t="s">
        <v>3195</v>
      </c>
      <c r="E338" s="57" t="s">
        <v>3195</v>
      </c>
      <c r="F338" s="57" t="s">
        <v>3198</v>
      </c>
      <c r="G338" s="57" t="s">
        <v>3196</v>
      </c>
      <c r="H338" s="93" t="s">
        <v>3197</v>
      </c>
      <c r="I338" s="95"/>
      <c r="J338" s="148"/>
    </row>
    <row r="339" spans="1:10" s="163" customFormat="1" ht="65.25" customHeight="1" x14ac:dyDescent="0.25">
      <c r="A339" s="15" t="s">
        <v>3150</v>
      </c>
      <c r="B339" s="232">
        <v>75552156454</v>
      </c>
      <c r="C339" s="142" t="s">
        <v>3003</v>
      </c>
      <c r="D339" s="183" t="s">
        <v>1959</v>
      </c>
      <c r="E339" s="130" t="s">
        <v>3004</v>
      </c>
      <c r="F339" s="183" t="s">
        <v>3005</v>
      </c>
      <c r="G339" s="130" t="s">
        <v>3006</v>
      </c>
      <c r="H339" s="93" t="s">
        <v>42</v>
      </c>
      <c r="I339" s="127"/>
      <c r="J339" s="231"/>
    </row>
    <row r="340" spans="1:10" s="163" customFormat="1" ht="65.25" customHeight="1" x14ac:dyDescent="0.25">
      <c r="A340" s="8" t="s">
        <v>3151</v>
      </c>
      <c r="B340" s="57">
        <v>80096790804</v>
      </c>
      <c r="C340" s="80" t="s">
        <v>2891</v>
      </c>
      <c r="D340" s="57" t="s">
        <v>2003</v>
      </c>
      <c r="E340" s="57" t="s">
        <v>2892</v>
      </c>
      <c r="F340" s="57" t="s">
        <v>2893</v>
      </c>
      <c r="G340" s="57" t="s">
        <v>2894</v>
      </c>
      <c r="H340" s="93" t="s">
        <v>42</v>
      </c>
      <c r="I340" s="95" t="s">
        <v>2896</v>
      </c>
      <c r="J340" s="136" t="s">
        <v>2895</v>
      </c>
    </row>
    <row r="341" spans="1:10" s="163" customFormat="1" ht="83.25" customHeight="1" x14ac:dyDescent="0.25">
      <c r="A341" s="8" t="s">
        <v>3152</v>
      </c>
      <c r="B341" s="57">
        <v>55371090459</v>
      </c>
      <c r="C341" s="80" t="s">
        <v>1517</v>
      </c>
      <c r="D341" s="57" t="s">
        <v>908</v>
      </c>
      <c r="E341" s="57" t="s">
        <v>1518</v>
      </c>
      <c r="F341" s="57" t="s">
        <v>1519</v>
      </c>
      <c r="G341" s="57" t="s">
        <v>1775</v>
      </c>
      <c r="H341" s="93" t="s">
        <v>984</v>
      </c>
      <c r="I341" s="95" t="s">
        <v>1520</v>
      </c>
      <c r="J341" s="120" t="str">
        <f>HYPERLINK("mailto:info@vin-projekt.hr","info@vin-projekt.hr")</f>
        <v>info@vin-projekt.hr</v>
      </c>
    </row>
    <row r="342" spans="1:10" s="163" customFormat="1" ht="83.25" customHeight="1" x14ac:dyDescent="0.25">
      <c r="A342" s="15" t="s">
        <v>3153</v>
      </c>
      <c r="B342" s="79">
        <v>30798799899</v>
      </c>
      <c r="C342" s="80" t="s">
        <v>1842</v>
      </c>
      <c r="D342" s="57" t="s">
        <v>1844</v>
      </c>
      <c r="E342" s="57" t="s">
        <v>1843</v>
      </c>
      <c r="F342" s="57" t="s">
        <v>1432</v>
      </c>
      <c r="G342" s="57" t="s">
        <v>1845</v>
      </c>
      <c r="H342" s="57" t="s">
        <v>42</v>
      </c>
      <c r="I342" s="95" t="s">
        <v>1436</v>
      </c>
      <c r="J342" s="146" t="s">
        <v>1846</v>
      </c>
    </row>
    <row r="343" spans="1:10" s="163" customFormat="1" ht="83.25" customHeight="1" x14ac:dyDescent="0.25">
      <c r="A343" s="15" t="s">
        <v>3154</v>
      </c>
      <c r="B343" s="57">
        <v>75516240981</v>
      </c>
      <c r="C343" s="80" t="s">
        <v>1524</v>
      </c>
      <c r="D343" s="57" t="s">
        <v>27</v>
      </c>
      <c r="E343" s="57" t="s">
        <v>1525</v>
      </c>
      <c r="F343" s="57" t="s">
        <v>1526</v>
      </c>
      <c r="G343" s="57" t="s">
        <v>1527</v>
      </c>
      <c r="H343" s="93" t="s">
        <v>42</v>
      </c>
      <c r="I343" s="95" t="s">
        <v>1528</v>
      </c>
      <c r="J343" s="120" t="str">
        <f>HYPERLINK("mailto:viteniusluga@gmail.com","viteniusluga@gmail.com")</f>
        <v>viteniusluga@gmail.com</v>
      </c>
    </row>
    <row r="344" spans="1:10" s="163" customFormat="1" ht="83.25" customHeight="1" x14ac:dyDescent="0.25">
      <c r="A344" s="8" t="s">
        <v>3155</v>
      </c>
      <c r="B344" s="57">
        <v>60412165884</v>
      </c>
      <c r="C344" s="80" t="s">
        <v>1529</v>
      </c>
      <c r="D344" s="57" t="s">
        <v>27</v>
      </c>
      <c r="E344" s="57" t="s">
        <v>46</v>
      </c>
      <c r="F344" s="57" t="s">
        <v>1530</v>
      </c>
      <c r="G344" s="57" t="s">
        <v>1531</v>
      </c>
      <c r="H344" s="93" t="s">
        <v>42</v>
      </c>
      <c r="I344" s="95" t="s">
        <v>1532</v>
      </c>
      <c r="J344" s="120" t="str">
        <f>HYPERLINK("mailto:brankovlahek@gmail.com","brankovlahek@gmail.com")</f>
        <v>brankovlahek@gmail.com</v>
      </c>
    </row>
    <row r="345" spans="1:10" s="163" customFormat="1" ht="83.25" customHeight="1" x14ac:dyDescent="0.25">
      <c r="A345" s="8" t="s">
        <v>3186</v>
      </c>
      <c r="B345" s="57">
        <v>43639861997</v>
      </c>
      <c r="C345" s="80" t="s">
        <v>2897</v>
      </c>
      <c r="D345" s="57" t="s">
        <v>1955</v>
      </c>
      <c r="E345" s="57" t="s">
        <v>2901</v>
      </c>
      <c r="F345" s="57" t="s">
        <v>2898</v>
      </c>
      <c r="G345" s="57" t="s">
        <v>2902</v>
      </c>
      <c r="H345" s="93" t="s">
        <v>2900</v>
      </c>
      <c r="I345" s="95" t="s">
        <v>2903</v>
      </c>
      <c r="J345" s="136" t="s">
        <v>2899</v>
      </c>
    </row>
    <row r="346" spans="1:10" s="163" customFormat="1" ht="83.25" customHeight="1" x14ac:dyDescent="0.25">
      <c r="A346" s="15" t="s">
        <v>3213</v>
      </c>
      <c r="B346" s="57">
        <v>32924535455</v>
      </c>
      <c r="C346" s="80" t="s">
        <v>1535</v>
      </c>
      <c r="D346" s="57" t="s">
        <v>27</v>
      </c>
      <c r="E346" s="57" t="s">
        <v>61</v>
      </c>
      <c r="F346" s="57" t="s">
        <v>1200</v>
      </c>
      <c r="G346" s="57" t="s">
        <v>1536</v>
      </c>
      <c r="H346" s="93" t="s">
        <v>1537</v>
      </c>
      <c r="I346" s="95" t="s">
        <v>1538</v>
      </c>
      <c r="J346" s="120" t="str">
        <f>HYPERLINK("mailto:poljodom@net.hr","poljodom@net.hr")</f>
        <v>poljodom@net.hr</v>
      </c>
    </row>
    <row r="347" spans="1:10" s="163" customFormat="1" ht="83.25" customHeight="1" x14ac:dyDescent="0.25">
      <c r="A347" s="15" t="s">
        <v>3214</v>
      </c>
      <c r="B347" s="57">
        <v>91604463925</v>
      </c>
      <c r="C347" s="80" t="s">
        <v>2907</v>
      </c>
      <c r="D347" s="57" t="s">
        <v>219</v>
      </c>
      <c r="E347" s="57" t="s">
        <v>1539</v>
      </c>
      <c r="F347" s="57" t="s">
        <v>1540</v>
      </c>
      <c r="G347" s="57" t="s">
        <v>1541</v>
      </c>
      <c r="H347" s="93" t="s">
        <v>42</v>
      </c>
      <c r="I347" s="95" t="s">
        <v>1542</v>
      </c>
      <c r="J347" s="148" t="s">
        <v>2961</v>
      </c>
    </row>
    <row r="348" spans="1:10" s="163" customFormat="1" ht="83.25" customHeight="1" x14ac:dyDescent="0.25">
      <c r="A348" s="8" t="s">
        <v>3215</v>
      </c>
      <c r="B348" s="57">
        <v>33122633302</v>
      </c>
      <c r="C348" s="80" t="s">
        <v>1543</v>
      </c>
      <c r="D348" s="57" t="s">
        <v>564</v>
      </c>
      <c r="E348" s="57" t="s">
        <v>469</v>
      </c>
      <c r="F348" s="57" t="s">
        <v>1544</v>
      </c>
      <c r="G348" s="57" t="s">
        <v>1545</v>
      </c>
      <c r="H348" s="93" t="s">
        <v>42</v>
      </c>
      <c r="I348" s="95" t="s">
        <v>1546</v>
      </c>
      <c r="J348" s="120" t="str">
        <f>HYPERLINK("mailto:support@winpis.com","support@winpis.com / davor.geci@gmail.com")</f>
        <v>support@winpis.com / davor.geci@gmail.com</v>
      </c>
    </row>
    <row r="349" spans="1:10" s="163" customFormat="1" ht="83.25" customHeight="1" x14ac:dyDescent="0.25">
      <c r="A349" s="8" t="s">
        <v>3221</v>
      </c>
      <c r="B349" s="57">
        <v>73946185856</v>
      </c>
      <c r="C349" s="80" t="s">
        <v>2033</v>
      </c>
      <c r="D349" s="57" t="s">
        <v>2210</v>
      </c>
      <c r="E349" s="57" t="s">
        <v>415</v>
      </c>
      <c r="F349" s="57" t="s">
        <v>2184</v>
      </c>
      <c r="G349" s="57" t="s">
        <v>2034</v>
      </c>
      <c r="H349" s="93" t="s">
        <v>42</v>
      </c>
      <c r="I349" s="95" t="s">
        <v>2043</v>
      </c>
      <c r="J349" s="148" t="s">
        <v>2042</v>
      </c>
    </row>
    <row r="350" spans="1:10" s="163" customFormat="1" ht="83.25" customHeight="1" x14ac:dyDescent="0.25">
      <c r="A350" s="15" t="s">
        <v>3265</v>
      </c>
      <c r="B350" s="57">
        <v>25406855311</v>
      </c>
      <c r="C350" s="80" t="s">
        <v>1549</v>
      </c>
      <c r="D350" s="57" t="s">
        <v>564</v>
      </c>
      <c r="E350" s="57" t="s">
        <v>469</v>
      </c>
      <c r="F350" s="57" t="s">
        <v>1550</v>
      </c>
      <c r="G350" s="57" t="s">
        <v>1552</v>
      </c>
      <c r="H350" s="93" t="s">
        <v>42</v>
      </c>
      <c r="I350" s="95" t="s">
        <v>1554</v>
      </c>
      <c r="J350" s="120" t="str">
        <f>HYPERLINK("mailto:sinisa.habek@workshop.hr","sinisa.habek@workshop.hr")</f>
        <v>sinisa.habek@workshop.hr</v>
      </c>
    </row>
    <row r="351" spans="1:10" ht="45" customHeight="1" x14ac:dyDescent="0.25">
      <c r="A351" s="15" t="s">
        <v>3266</v>
      </c>
      <c r="B351" s="57">
        <v>11964501571</v>
      </c>
      <c r="C351" s="80" t="s">
        <v>1555</v>
      </c>
      <c r="D351" s="57" t="s">
        <v>1556</v>
      </c>
      <c r="E351" s="57" t="s">
        <v>469</v>
      </c>
      <c r="F351" s="57" t="s">
        <v>1557</v>
      </c>
      <c r="G351" s="57" t="s">
        <v>1558</v>
      </c>
      <c r="H351" s="93" t="s">
        <v>42</v>
      </c>
      <c r="I351" s="95" t="s">
        <v>2960</v>
      </c>
      <c r="J351" s="120" t="str">
        <f>HYPERLINK("mailto:info@xmedia.hr","info@xmedia.hr / damir.kapustic@xmedia.hr")</f>
        <v>info@xmedia.hr / damir.kapustic@xmedia.hr</v>
      </c>
    </row>
    <row r="352" spans="1:10" s="163" customFormat="1" ht="45" customHeight="1" x14ac:dyDescent="0.25">
      <c r="A352" s="8" t="s">
        <v>3267</v>
      </c>
      <c r="B352" s="57" t="s">
        <v>3239</v>
      </c>
      <c r="C352" s="80" t="s">
        <v>3238</v>
      </c>
      <c r="D352" s="57" t="s">
        <v>14</v>
      </c>
      <c r="E352" s="57" t="s">
        <v>2230</v>
      </c>
      <c r="F352" s="57" t="s">
        <v>3240</v>
      </c>
      <c r="G352" s="57" t="s">
        <v>3241</v>
      </c>
      <c r="H352" s="93" t="s">
        <v>42</v>
      </c>
      <c r="I352" s="95"/>
      <c r="J352" s="120"/>
    </row>
    <row r="353" spans="1:10" s="163" customFormat="1" ht="45" customHeight="1" x14ac:dyDescent="0.25">
      <c r="A353" s="8" t="s">
        <v>3268</v>
      </c>
      <c r="B353" s="57">
        <v>95632270525</v>
      </c>
      <c r="C353" s="80" t="s">
        <v>3175</v>
      </c>
      <c r="D353" s="57" t="s">
        <v>182</v>
      </c>
      <c r="E353" s="57" t="s">
        <v>1964</v>
      </c>
      <c r="F353" s="57" t="s">
        <v>3176</v>
      </c>
      <c r="G353" s="57" t="s">
        <v>3177</v>
      </c>
      <c r="H353" s="93" t="s">
        <v>42</v>
      </c>
      <c r="I353" s="95"/>
      <c r="J353" s="120"/>
    </row>
    <row r="354" spans="1:10" ht="44.25" customHeight="1" x14ac:dyDescent="0.25">
      <c r="A354" s="15" t="s">
        <v>3328</v>
      </c>
      <c r="B354" s="57" t="s">
        <v>2909</v>
      </c>
      <c r="C354" s="80" t="s">
        <v>2908</v>
      </c>
      <c r="D354" s="57" t="s">
        <v>2003</v>
      </c>
      <c r="E354" s="57" t="s">
        <v>2910</v>
      </c>
      <c r="F354" s="57" t="s">
        <v>2911</v>
      </c>
      <c r="G354" s="57" t="s">
        <v>2912</v>
      </c>
      <c r="H354" s="93" t="s">
        <v>2913</v>
      </c>
      <c r="I354" s="95" t="s">
        <v>2914</v>
      </c>
      <c r="J354" s="136" t="s">
        <v>2915</v>
      </c>
    </row>
    <row r="355" spans="1:10" ht="35.25" customHeight="1" x14ac:dyDescent="0.25">
      <c r="A355" s="15" t="s">
        <v>3329</v>
      </c>
      <c r="B355" s="57">
        <v>92963223473</v>
      </c>
      <c r="C355" s="80" t="s">
        <v>1559</v>
      </c>
      <c r="D355" s="57" t="s">
        <v>1229</v>
      </c>
      <c r="E355" s="57" t="s">
        <v>1230</v>
      </c>
      <c r="F355" s="57" t="s">
        <v>1560</v>
      </c>
      <c r="G355" s="57" t="s">
        <v>1561</v>
      </c>
      <c r="H355" s="93" t="s">
        <v>42</v>
      </c>
      <c r="I355" s="95" t="s">
        <v>1562</v>
      </c>
      <c r="J355" s="120" t="str">
        <f>HYPERLINK("mailto:zaba@unicreditgroup.zaba.hr","zaba@unicreditgroup.zaba.hr")</f>
        <v>zaba@unicreditgroup.zaba.hr</v>
      </c>
    </row>
    <row r="356" spans="1:10" ht="55.5" customHeight="1" x14ac:dyDescent="0.25">
      <c r="A356" s="8" t="s">
        <v>3330</v>
      </c>
      <c r="B356" s="57">
        <v>12912094439</v>
      </c>
      <c r="C356" s="80" t="s">
        <v>2916</v>
      </c>
      <c r="D356" s="57" t="s">
        <v>2294</v>
      </c>
      <c r="E356" s="57" t="s">
        <v>2918</v>
      </c>
      <c r="F356" s="57" t="s">
        <v>2919</v>
      </c>
      <c r="G356" s="57" t="s">
        <v>2921</v>
      </c>
      <c r="H356" s="93" t="s">
        <v>984</v>
      </c>
      <c r="I356" s="95" t="s">
        <v>2920</v>
      </c>
      <c r="J356" s="136" t="s">
        <v>2917</v>
      </c>
    </row>
    <row r="357" spans="1:10" ht="37.5" customHeight="1" x14ac:dyDescent="0.25">
      <c r="A357" s="8" t="s">
        <v>3331</v>
      </c>
      <c r="B357" s="57">
        <v>97545233962</v>
      </c>
      <c r="C357" s="80" t="s">
        <v>1563</v>
      </c>
      <c r="D357" s="57" t="s">
        <v>14</v>
      </c>
      <c r="E357" s="57" t="s">
        <v>1564</v>
      </c>
      <c r="F357" s="57" t="s">
        <v>1565</v>
      </c>
      <c r="G357" s="57" t="s">
        <v>1566</v>
      </c>
      <c r="H357" s="93" t="s">
        <v>161</v>
      </c>
      <c r="I357" s="95" t="s">
        <v>1567</v>
      </c>
      <c r="J357" s="120" t="str">
        <f>HYPERLINK("mailto:info@zvonarek.hr","info@zvonarek.hr")</f>
        <v>info@zvonarek.hr</v>
      </c>
    </row>
    <row r="358" spans="1:10" ht="48.75" customHeight="1" x14ac:dyDescent="0.25">
      <c r="A358" s="15" t="s">
        <v>3332</v>
      </c>
      <c r="B358" s="57">
        <v>66545141546</v>
      </c>
      <c r="C358" s="80" t="s">
        <v>1568</v>
      </c>
      <c r="D358" s="57" t="s">
        <v>138</v>
      </c>
      <c r="E358" s="57" t="s">
        <v>1569</v>
      </c>
      <c r="F358" s="57" t="s">
        <v>1776</v>
      </c>
      <c r="G358" s="57" t="s">
        <v>1570</v>
      </c>
      <c r="H358" s="93" t="s">
        <v>42</v>
      </c>
      <c r="I358" s="95" t="s">
        <v>1902</v>
      </c>
      <c r="J358" s="120" t="str">
        <f>HYPERLINK("mailto:zunar@zunar.hr","zunar@zunar.hr")</f>
        <v>zunar@zunar.hr</v>
      </c>
    </row>
    <row r="359" spans="1:10" ht="15.75" customHeight="1" x14ac:dyDescent="0.25">
      <c r="C359" s="141"/>
    </row>
    <row r="360" spans="1:10" ht="15.75" customHeight="1" x14ac:dyDescent="0.25">
      <c r="C360" s="141"/>
    </row>
    <row r="361" spans="1:10" ht="15.75" customHeight="1" x14ac:dyDescent="0.25">
      <c r="C361" s="141"/>
    </row>
    <row r="362" spans="1:10" ht="15.75" customHeight="1" x14ac:dyDescent="0.25">
      <c r="C362" s="141"/>
    </row>
    <row r="363" spans="1:10" ht="15.75" customHeight="1" x14ac:dyDescent="0.25">
      <c r="C363" s="141"/>
    </row>
    <row r="364" spans="1:10" ht="15.75" customHeight="1" x14ac:dyDescent="0.25">
      <c r="C364" s="141"/>
    </row>
    <row r="365" spans="1:10" ht="15.75" customHeight="1" x14ac:dyDescent="0.25">
      <c r="C365" s="141"/>
    </row>
    <row r="366" spans="1:10" ht="15.75" customHeight="1" x14ac:dyDescent="0.25">
      <c r="C366" s="141"/>
    </row>
    <row r="367" spans="1:10" ht="15.75" customHeight="1" x14ac:dyDescent="0.25">
      <c r="C367" s="141"/>
    </row>
    <row r="368" spans="1:10" ht="15.75" customHeight="1" x14ac:dyDescent="0.25">
      <c r="C368" s="141"/>
    </row>
    <row r="369" spans="3:3" ht="15.75" customHeight="1" x14ac:dyDescent="0.25">
      <c r="C369" s="141"/>
    </row>
    <row r="370" spans="3:3" ht="15.75" customHeight="1" x14ac:dyDescent="0.25">
      <c r="C370" s="141"/>
    </row>
    <row r="371" spans="3:3" ht="15.75" customHeight="1" x14ac:dyDescent="0.25">
      <c r="C371" s="141"/>
    </row>
    <row r="372" spans="3:3" ht="15.75" customHeight="1" x14ac:dyDescent="0.25">
      <c r="C372" s="141"/>
    </row>
    <row r="373" spans="3:3" ht="15.75" customHeight="1" x14ac:dyDescent="0.25">
      <c r="C373" s="141"/>
    </row>
    <row r="374" spans="3:3" ht="15.75" customHeight="1" x14ac:dyDescent="0.25">
      <c r="C374" s="141"/>
    </row>
    <row r="375" spans="3:3" ht="15.75" customHeight="1" x14ac:dyDescent="0.25">
      <c r="C375" s="141"/>
    </row>
    <row r="376" spans="3:3" ht="15.75" customHeight="1" x14ac:dyDescent="0.25">
      <c r="C376" s="141"/>
    </row>
    <row r="377" spans="3:3" ht="15.75" customHeight="1" x14ac:dyDescent="0.25">
      <c r="C377" s="141"/>
    </row>
    <row r="378" spans="3:3" ht="15.75" customHeight="1" x14ac:dyDescent="0.25">
      <c r="C378" s="141"/>
    </row>
    <row r="379" spans="3:3" ht="15.75" customHeight="1" x14ac:dyDescent="0.25">
      <c r="C379" s="141"/>
    </row>
    <row r="380" spans="3:3" ht="15.75" customHeight="1" x14ac:dyDescent="0.25">
      <c r="C380" s="141"/>
    </row>
    <row r="381" spans="3:3" ht="15.75" customHeight="1" x14ac:dyDescent="0.25">
      <c r="C381" s="141"/>
    </row>
    <row r="382" spans="3:3" ht="15.75" customHeight="1" x14ac:dyDescent="0.25">
      <c r="C382" s="141"/>
    </row>
    <row r="383" spans="3:3" ht="15.75" customHeight="1" x14ac:dyDescent="0.25">
      <c r="C383" s="141"/>
    </row>
    <row r="384" spans="3:3" ht="15.75" customHeight="1" x14ac:dyDescent="0.25">
      <c r="C384" s="141"/>
    </row>
    <row r="385" spans="3:3" ht="15.75" customHeight="1" x14ac:dyDescent="0.25">
      <c r="C385" s="141"/>
    </row>
    <row r="386" spans="3:3" ht="15.75" customHeight="1" x14ac:dyDescent="0.25">
      <c r="C386" s="141"/>
    </row>
    <row r="387" spans="3:3" ht="15.75" customHeight="1" x14ac:dyDescent="0.25">
      <c r="C387" s="141"/>
    </row>
    <row r="388" spans="3:3" ht="15.75" customHeight="1" x14ac:dyDescent="0.25">
      <c r="C388" s="141"/>
    </row>
    <row r="389" spans="3:3" ht="15.75" customHeight="1" x14ac:dyDescent="0.25">
      <c r="C389" s="141"/>
    </row>
    <row r="390" spans="3:3" ht="15.75" customHeight="1" x14ac:dyDescent="0.25">
      <c r="C390" s="141"/>
    </row>
    <row r="391" spans="3:3" ht="15.75" customHeight="1" x14ac:dyDescent="0.25">
      <c r="C391" s="141"/>
    </row>
    <row r="392" spans="3:3" ht="15.75" customHeight="1" x14ac:dyDescent="0.25">
      <c r="C392" s="141"/>
    </row>
    <row r="393" spans="3:3" ht="15.75" customHeight="1" x14ac:dyDescent="0.25">
      <c r="C393" s="141"/>
    </row>
    <row r="394" spans="3:3" ht="15.75" customHeight="1" x14ac:dyDescent="0.25">
      <c r="C394" s="141"/>
    </row>
    <row r="395" spans="3:3" ht="15.75" customHeight="1" x14ac:dyDescent="0.25">
      <c r="C395" s="141"/>
    </row>
    <row r="396" spans="3:3" ht="15.75" customHeight="1" x14ac:dyDescent="0.25">
      <c r="C396" s="141"/>
    </row>
    <row r="397" spans="3:3" ht="15.75" customHeight="1" x14ac:dyDescent="0.25">
      <c r="C397" s="141"/>
    </row>
    <row r="398" spans="3:3" ht="15.75" customHeight="1" x14ac:dyDescent="0.25">
      <c r="C398" s="141"/>
    </row>
    <row r="399" spans="3:3" ht="15.75" customHeight="1" x14ac:dyDescent="0.25">
      <c r="C399" s="141"/>
    </row>
    <row r="400" spans="3:3" ht="15.75" customHeight="1" x14ac:dyDescent="0.25">
      <c r="C400" s="141"/>
    </row>
    <row r="401" spans="3:3" ht="15.75" customHeight="1" x14ac:dyDescent="0.25">
      <c r="C401" s="141"/>
    </row>
    <row r="402" spans="3:3" ht="15.75" customHeight="1" x14ac:dyDescent="0.25">
      <c r="C402" s="141"/>
    </row>
    <row r="403" spans="3:3" ht="15.75" customHeight="1" x14ac:dyDescent="0.25">
      <c r="C403" s="141"/>
    </row>
    <row r="404" spans="3:3" ht="15.75" customHeight="1" x14ac:dyDescent="0.25">
      <c r="C404" s="141"/>
    </row>
    <row r="405" spans="3:3" ht="15.75" customHeight="1" x14ac:dyDescent="0.25">
      <c r="C405" s="141"/>
    </row>
    <row r="406" spans="3:3" ht="15.75" customHeight="1" x14ac:dyDescent="0.25">
      <c r="C406" s="141"/>
    </row>
    <row r="407" spans="3:3" ht="15.75" customHeight="1" x14ac:dyDescent="0.25">
      <c r="C407" s="141"/>
    </row>
    <row r="408" spans="3:3" ht="15.75" customHeight="1" x14ac:dyDescent="0.25">
      <c r="C408" s="141"/>
    </row>
    <row r="409" spans="3:3" ht="15.75" customHeight="1" x14ac:dyDescent="0.25">
      <c r="C409" s="141"/>
    </row>
    <row r="410" spans="3:3" ht="15.75" customHeight="1" x14ac:dyDescent="0.25">
      <c r="C410" s="141"/>
    </row>
    <row r="411" spans="3:3" ht="15.75" customHeight="1" x14ac:dyDescent="0.25">
      <c r="C411" s="141"/>
    </row>
    <row r="412" spans="3:3" ht="15.75" customHeight="1" x14ac:dyDescent="0.25">
      <c r="C412" s="141"/>
    </row>
    <row r="413" spans="3:3" ht="15.75" customHeight="1" x14ac:dyDescent="0.25">
      <c r="C413" s="141"/>
    </row>
    <row r="414" spans="3:3" ht="15.75" customHeight="1" x14ac:dyDescent="0.25">
      <c r="C414" s="141"/>
    </row>
    <row r="415" spans="3:3" ht="15.75" customHeight="1" x14ac:dyDescent="0.25">
      <c r="C415" s="141"/>
    </row>
    <row r="416" spans="3:3" ht="15.75" customHeight="1" x14ac:dyDescent="0.25">
      <c r="C416" s="141"/>
    </row>
    <row r="417" spans="3:3" ht="15.75" customHeight="1" x14ac:dyDescent="0.25">
      <c r="C417" s="141"/>
    </row>
    <row r="418" spans="3:3" ht="15.75" customHeight="1" x14ac:dyDescent="0.25">
      <c r="C418" s="141"/>
    </row>
    <row r="419" spans="3:3" ht="15.75" customHeight="1" x14ac:dyDescent="0.25">
      <c r="C419" s="141"/>
    </row>
    <row r="420" spans="3:3" ht="15.75" customHeight="1" x14ac:dyDescent="0.25">
      <c r="C420" s="141"/>
    </row>
    <row r="421" spans="3:3" ht="15.75" customHeight="1" x14ac:dyDescent="0.25">
      <c r="C421" s="141"/>
    </row>
    <row r="422" spans="3:3" ht="15.75" customHeight="1" x14ac:dyDescent="0.25">
      <c r="C422" s="141"/>
    </row>
    <row r="423" spans="3:3" ht="15.75" customHeight="1" x14ac:dyDescent="0.25">
      <c r="C423" s="141"/>
    </row>
    <row r="424" spans="3:3" ht="15.75" customHeight="1" x14ac:dyDescent="0.25">
      <c r="C424" s="141"/>
    </row>
    <row r="425" spans="3:3" ht="15.75" customHeight="1" x14ac:dyDescent="0.25">
      <c r="C425" s="141"/>
    </row>
    <row r="426" spans="3:3" ht="15.75" customHeight="1" x14ac:dyDescent="0.25">
      <c r="C426" s="141"/>
    </row>
    <row r="427" spans="3:3" ht="15.75" customHeight="1" x14ac:dyDescent="0.25">
      <c r="C427" s="141"/>
    </row>
    <row r="428" spans="3:3" ht="15.75" customHeight="1" x14ac:dyDescent="0.25">
      <c r="C428" s="141"/>
    </row>
    <row r="429" spans="3:3" ht="15.75" customHeight="1" x14ac:dyDescent="0.25">
      <c r="C429" s="141"/>
    </row>
    <row r="430" spans="3:3" ht="15.75" customHeight="1" x14ac:dyDescent="0.25">
      <c r="C430" s="141"/>
    </row>
    <row r="431" spans="3:3" ht="15.75" customHeight="1" x14ac:dyDescent="0.25">
      <c r="C431" s="141"/>
    </row>
    <row r="432" spans="3:3" ht="15.75" customHeight="1" x14ac:dyDescent="0.25">
      <c r="C432" s="141"/>
    </row>
    <row r="433" spans="3:3" ht="15.75" customHeight="1" x14ac:dyDescent="0.25">
      <c r="C433" s="141"/>
    </row>
    <row r="434" spans="3:3" ht="15.75" customHeight="1" x14ac:dyDescent="0.25">
      <c r="C434" s="141"/>
    </row>
    <row r="435" spans="3:3" ht="15.75" customHeight="1" x14ac:dyDescent="0.25">
      <c r="C435" s="141"/>
    </row>
    <row r="436" spans="3:3" ht="15.75" customHeight="1" x14ac:dyDescent="0.25">
      <c r="C436" s="141"/>
    </row>
    <row r="437" spans="3:3" ht="15.75" customHeight="1" x14ac:dyDescent="0.25">
      <c r="C437" s="141"/>
    </row>
    <row r="438" spans="3:3" ht="15.75" customHeight="1" x14ac:dyDescent="0.25">
      <c r="C438" s="141"/>
    </row>
    <row r="439" spans="3:3" ht="15.75" customHeight="1" x14ac:dyDescent="0.25">
      <c r="C439" s="141"/>
    </row>
    <row r="440" spans="3:3" ht="15.75" customHeight="1" x14ac:dyDescent="0.25">
      <c r="C440" s="141"/>
    </row>
    <row r="441" spans="3:3" ht="15.75" customHeight="1" x14ac:dyDescent="0.25">
      <c r="C441" s="141"/>
    </row>
    <row r="442" spans="3:3" ht="15.75" customHeight="1" x14ac:dyDescent="0.25">
      <c r="C442" s="141"/>
    </row>
    <row r="443" spans="3:3" ht="15.75" customHeight="1" x14ac:dyDescent="0.25">
      <c r="C443" s="141"/>
    </row>
    <row r="444" spans="3:3" ht="15.75" customHeight="1" x14ac:dyDescent="0.25">
      <c r="C444" s="141"/>
    </row>
    <row r="445" spans="3:3" ht="15.75" customHeight="1" x14ac:dyDescent="0.25">
      <c r="C445" s="141"/>
    </row>
    <row r="446" spans="3:3" ht="15.75" customHeight="1" x14ac:dyDescent="0.25">
      <c r="C446" s="141"/>
    </row>
    <row r="447" spans="3:3" ht="15.75" customHeight="1" x14ac:dyDescent="0.25">
      <c r="C447" s="141"/>
    </row>
    <row r="448" spans="3:3" ht="15.75" customHeight="1" x14ac:dyDescent="0.25">
      <c r="C448" s="141"/>
    </row>
    <row r="449" spans="3:3" ht="15.75" customHeight="1" x14ac:dyDescent="0.25">
      <c r="C449" s="141"/>
    </row>
    <row r="450" spans="3:3" ht="15.75" customHeight="1" x14ac:dyDescent="0.25">
      <c r="C450" s="141"/>
    </row>
    <row r="451" spans="3:3" ht="15.75" customHeight="1" x14ac:dyDescent="0.25">
      <c r="C451" s="141"/>
    </row>
    <row r="452" spans="3:3" ht="15.75" customHeight="1" x14ac:dyDescent="0.25">
      <c r="C452" s="141"/>
    </row>
    <row r="453" spans="3:3" ht="15.75" customHeight="1" x14ac:dyDescent="0.25">
      <c r="C453" s="141"/>
    </row>
    <row r="454" spans="3:3" ht="15.75" customHeight="1" x14ac:dyDescent="0.25">
      <c r="C454" s="141"/>
    </row>
    <row r="455" spans="3:3" ht="15.75" customHeight="1" x14ac:dyDescent="0.25">
      <c r="C455" s="141"/>
    </row>
    <row r="456" spans="3:3" ht="15.75" customHeight="1" x14ac:dyDescent="0.25">
      <c r="C456" s="141"/>
    </row>
    <row r="457" spans="3:3" ht="15.75" customHeight="1" x14ac:dyDescent="0.25">
      <c r="C457" s="141"/>
    </row>
    <row r="458" spans="3:3" ht="15.75" customHeight="1" x14ac:dyDescent="0.25">
      <c r="C458" s="141"/>
    </row>
    <row r="459" spans="3:3" ht="15.75" customHeight="1" x14ac:dyDescent="0.25">
      <c r="C459" s="141"/>
    </row>
    <row r="460" spans="3:3" ht="15.75" customHeight="1" x14ac:dyDescent="0.25">
      <c r="C460" s="141"/>
    </row>
    <row r="461" spans="3:3" ht="15.75" customHeight="1" x14ac:dyDescent="0.25">
      <c r="C461" s="141"/>
    </row>
    <row r="462" spans="3:3" ht="15.75" customHeight="1" x14ac:dyDescent="0.25">
      <c r="C462" s="141"/>
    </row>
    <row r="463" spans="3:3" ht="15.75" customHeight="1" x14ac:dyDescent="0.25">
      <c r="C463" s="141"/>
    </row>
    <row r="464" spans="3:3" ht="15.75" customHeight="1" x14ac:dyDescent="0.25">
      <c r="C464" s="141"/>
    </row>
    <row r="465" spans="3:3" ht="15.75" customHeight="1" x14ac:dyDescent="0.25">
      <c r="C465" s="141"/>
    </row>
    <row r="466" spans="3:3" ht="15.75" customHeight="1" x14ac:dyDescent="0.25">
      <c r="C466" s="141"/>
    </row>
    <row r="467" spans="3:3" ht="15.75" customHeight="1" x14ac:dyDescent="0.25">
      <c r="C467" s="141"/>
    </row>
    <row r="468" spans="3:3" ht="15.75" customHeight="1" x14ac:dyDescent="0.25">
      <c r="C468" s="141"/>
    </row>
    <row r="469" spans="3:3" ht="15.75" customHeight="1" x14ac:dyDescent="0.25">
      <c r="C469" s="141"/>
    </row>
    <row r="470" spans="3:3" ht="15.75" customHeight="1" x14ac:dyDescent="0.25">
      <c r="C470" s="141"/>
    </row>
    <row r="471" spans="3:3" ht="15.75" customHeight="1" x14ac:dyDescent="0.25">
      <c r="C471" s="141"/>
    </row>
    <row r="472" spans="3:3" ht="15.75" customHeight="1" x14ac:dyDescent="0.25">
      <c r="C472" s="141"/>
    </row>
    <row r="473" spans="3:3" ht="15.75" customHeight="1" x14ac:dyDescent="0.25">
      <c r="C473" s="141"/>
    </row>
    <row r="474" spans="3:3" ht="15.75" customHeight="1" x14ac:dyDescent="0.25">
      <c r="C474" s="141"/>
    </row>
    <row r="475" spans="3:3" ht="15.75" customHeight="1" x14ac:dyDescent="0.25">
      <c r="C475" s="141"/>
    </row>
    <row r="476" spans="3:3" ht="15.75" customHeight="1" x14ac:dyDescent="0.25">
      <c r="C476" s="141"/>
    </row>
    <row r="477" spans="3:3" ht="15.75" customHeight="1" x14ac:dyDescent="0.25">
      <c r="C477" s="141"/>
    </row>
    <row r="478" spans="3:3" ht="15.75" customHeight="1" x14ac:dyDescent="0.25">
      <c r="C478" s="141"/>
    </row>
    <row r="479" spans="3:3" ht="15.75" customHeight="1" x14ac:dyDescent="0.25">
      <c r="C479" s="141"/>
    </row>
    <row r="480" spans="3:3" ht="15.75" customHeight="1" x14ac:dyDescent="0.25">
      <c r="C480" s="141"/>
    </row>
    <row r="481" spans="3:3" ht="15.75" customHeight="1" x14ac:dyDescent="0.25">
      <c r="C481" s="141"/>
    </row>
    <row r="482" spans="3:3" ht="15.75" customHeight="1" x14ac:dyDescent="0.25">
      <c r="C482" s="141"/>
    </row>
    <row r="483" spans="3:3" ht="15.75" customHeight="1" x14ac:dyDescent="0.25">
      <c r="C483" s="141"/>
    </row>
    <row r="484" spans="3:3" ht="15.75" customHeight="1" x14ac:dyDescent="0.25">
      <c r="C484" s="141"/>
    </row>
    <row r="485" spans="3:3" ht="15.75" customHeight="1" x14ac:dyDescent="0.25">
      <c r="C485" s="141"/>
    </row>
    <row r="486" spans="3:3" ht="15.75" customHeight="1" x14ac:dyDescent="0.25">
      <c r="C486" s="141"/>
    </row>
    <row r="487" spans="3:3" ht="15.75" customHeight="1" x14ac:dyDescent="0.25">
      <c r="C487" s="141"/>
    </row>
    <row r="488" spans="3:3" ht="15.75" customHeight="1" x14ac:dyDescent="0.25">
      <c r="C488" s="141"/>
    </row>
    <row r="489" spans="3:3" ht="15.75" customHeight="1" x14ac:dyDescent="0.25">
      <c r="C489" s="141"/>
    </row>
    <row r="490" spans="3:3" ht="15.75" customHeight="1" x14ac:dyDescent="0.25">
      <c r="C490" s="141"/>
    </row>
    <row r="491" spans="3:3" ht="15.75" customHeight="1" x14ac:dyDescent="0.25">
      <c r="C491" s="141"/>
    </row>
    <row r="492" spans="3:3" ht="15.75" customHeight="1" x14ac:dyDescent="0.25">
      <c r="C492" s="141"/>
    </row>
    <row r="493" spans="3:3" ht="15.75" customHeight="1" x14ac:dyDescent="0.25">
      <c r="C493" s="141"/>
    </row>
    <row r="494" spans="3:3" ht="15.75" customHeight="1" x14ac:dyDescent="0.25">
      <c r="C494" s="141"/>
    </row>
    <row r="495" spans="3:3" ht="15.75" customHeight="1" x14ac:dyDescent="0.25">
      <c r="C495" s="141"/>
    </row>
    <row r="496" spans="3:3" ht="15.75" customHeight="1" x14ac:dyDescent="0.25">
      <c r="C496" s="141"/>
    </row>
    <row r="497" spans="3:3" ht="15.75" customHeight="1" x14ac:dyDescent="0.25">
      <c r="C497" s="141"/>
    </row>
    <row r="498" spans="3:3" ht="15.75" customHeight="1" x14ac:dyDescent="0.25">
      <c r="C498" s="141"/>
    </row>
    <row r="499" spans="3:3" ht="15.75" customHeight="1" x14ac:dyDescent="0.25">
      <c r="C499" s="141"/>
    </row>
    <row r="500" spans="3:3" ht="15.75" customHeight="1" x14ac:dyDescent="0.25">
      <c r="C500" s="141"/>
    </row>
    <row r="501" spans="3:3" ht="15.75" customHeight="1" x14ac:dyDescent="0.25">
      <c r="C501" s="141"/>
    </row>
    <row r="502" spans="3:3" ht="15.75" customHeight="1" x14ac:dyDescent="0.25">
      <c r="C502" s="141"/>
    </row>
    <row r="503" spans="3:3" ht="15.75" customHeight="1" x14ac:dyDescent="0.25">
      <c r="C503" s="141"/>
    </row>
    <row r="504" spans="3:3" ht="15.75" customHeight="1" x14ac:dyDescent="0.25">
      <c r="C504" s="141"/>
    </row>
    <row r="505" spans="3:3" ht="15.75" customHeight="1" x14ac:dyDescent="0.25">
      <c r="C505" s="141"/>
    </row>
    <row r="506" spans="3:3" ht="15.75" customHeight="1" x14ac:dyDescent="0.25">
      <c r="C506" s="141"/>
    </row>
    <row r="507" spans="3:3" ht="15.75" customHeight="1" x14ac:dyDescent="0.25">
      <c r="C507" s="141"/>
    </row>
    <row r="508" spans="3:3" ht="15.75" customHeight="1" x14ac:dyDescent="0.25">
      <c r="C508" s="141"/>
    </row>
    <row r="509" spans="3:3" ht="15.75" customHeight="1" x14ac:dyDescent="0.25">
      <c r="C509" s="141"/>
    </row>
    <row r="510" spans="3:3" ht="15.75" customHeight="1" x14ac:dyDescent="0.25">
      <c r="C510" s="141"/>
    </row>
    <row r="511" spans="3:3" ht="15.75" customHeight="1" x14ac:dyDescent="0.25">
      <c r="C511" s="141"/>
    </row>
    <row r="512" spans="3:3" ht="15.75" customHeight="1" x14ac:dyDescent="0.25">
      <c r="C512" s="141"/>
    </row>
    <row r="513" spans="3:3" ht="15.75" customHeight="1" x14ac:dyDescent="0.25">
      <c r="C513" s="141"/>
    </row>
    <row r="514" spans="3:3" ht="15.75" customHeight="1" x14ac:dyDescent="0.25">
      <c r="C514" s="141"/>
    </row>
    <row r="515" spans="3:3" ht="15.75" customHeight="1" x14ac:dyDescent="0.25">
      <c r="C515" s="141"/>
    </row>
    <row r="516" spans="3:3" ht="15.75" customHeight="1" x14ac:dyDescent="0.25">
      <c r="C516" s="141"/>
    </row>
    <row r="517" spans="3:3" ht="15.75" customHeight="1" x14ac:dyDescent="0.25">
      <c r="C517" s="141"/>
    </row>
    <row r="518" spans="3:3" ht="15.75" customHeight="1" x14ac:dyDescent="0.25">
      <c r="C518" s="141"/>
    </row>
    <row r="519" spans="3:3" ht="15.75" customHeight="1" x14ac:dyDescent="0.25">
      <c r="C519" s="141"/>
    </row>
    <row r="520" spans="3:3" ht="15.75" customHeight="1" x14ac:dyDescent="0.25">
      <c r="C520" s="141"/>
    </row>
    <row r="521" spans="3:3" ht="15.75" customHeight="1" x14ac:dyDescent="0.25">
      <c r="C521" s="141"/>
    </row>
    <row r="522" spans="3:3" ht="15.75" customHeight="1" x14ac:dyDescent="0.25">
      <c r="C522" s="141"/>
    </row>
    <row r="523" spans="3:3" ht="15.75" customHeight="1" x14ac:dyDescent="0.25">
      <c r="C523" s="141"/>
    </row>
    <row r="524" spans="3:3" ht="15.75" customHeight="1" x14ac:dyDescent="0.25">
      <c r="C524" s="141"/>
    </row>
    <row r="525" spans="3:3" ht="15.75" customHeight="1" x14ac:dyDescent="0.25">
      <c r="C525" s="141"/>
    </row>
    <row r="526" spans="3:3" ht="15.75" customHeight="1" x14ac:dyDescent="0.25">
      <c r="C526" s="141"/>
    </row>
    <row r="527" spans="3:3" ht="15.75" customHeight="1" x14ac:dyDescent="0.25">
      <c r="C527" s="141"/>
    </row>
    <row r="528" spans="3:3" ht="15.75" customHeight="1" x14ac:dyDescent="0.25">
      <c r="C528" s="141"/>
    </row>
    <row r="529" spans="3:3" ht="15.75" customHeight="1" x14ac:dyDescent="0.25">
      <c r="C529" s="141"/>
    </row>
    <row r="530" spans="3:3" ht="15.75" customHeight="1" x14ac:dyDescent="0.25">
      <c r="C530" s="141"/>
    </row>
    <row r="531" spans="3:3" ht="15.75" customHeight="1" x14ac:dyDescent="0.25">
      <c r="C531" s="141"/>
    </row>
    <row r="532" spans="3:3" ht="15.75" customHeight="1" x14ac:dyDescent="0.25">
      <c r="C532" s="141"/>
    </row>
    <row r="533" spans="3:3" ht="15.75" customHeight="1" x14ac:dyDescent="0.25">
      <c r="C533" s="141"/>
    </row>
    <row r="534" spans="3:3" ht="15.75" customHeight="1" x14ac:dyDescent="0.25">
      <c r="C534" s="141"/>
    </row>
    <row r="535" spans="3:3" ht="15.75" customHeight="1" x14ac:dyDescent="0.25">
      <c r="C535" s="141"/>
    </row>
    <row r="536" spans="3:3" ht="15.75" customHeight="1" x14ac:dyDescent="0.25">
      <c r="C536" s="141"/>
    </row>
    <row r="537" spans="3:3" ht="15.75" customHeight="1" x14ac:dyDescent="0.25"/>
    <row r="538" spans="3:3" ht="15.75" customHeight="1" x14ac:dyDescent="0.25"/>
    <row r="539" spans="3:3" ht="15.75" customHeight="1" x14ac:dyDescent="0.25"/>
    <row r="540" spans="3:3" ht="15.75" customHeight="1" x14ac:dyDescent="0.25"/>
    <row r="541" spans="3:3" ht="15.75" customHeight="1" x14ac:dyDescent="0.25"/>
    <row r="542" spans="3:3" ht="15.75" customHeight="1" x14ac:dyDescent="0.25"/>
    <row r="543" spans="3:3" ht="15.75" customHeight="1" x14ac:dyDescent="0.25"/>
    <row r="544" spans="3:3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  <row r="1062" ht="15.75" customHeight="1" x14ac:dyDescent="0.25"/>
    <row r="1063" ht="15.75" customHeight="1" x14ac:dyDescent="0.25"/>
    <row r="1064" ht="15.75" customHeight="1" x14ac:dyDescent="0.25"/>
    <row r="1065" ht="15.75" customHeight="1" x14ac:dyDescent="0.25"/>
    <row r="1066" ht="15.75" customHeight="1" x14ac:dyDescent="0.25"/>
    <row r="1067" ht="15.75" customHeight="1" x14ac:dyDescent="0.25"/>
    <row r="1068" ht="15.75" customHeight="1" x14ac:dyDescent="0.25"/>
    <row r="1069" ht="15.75" customHeight="1" x14ac:dyDescent="0.25"/>
    <row r="1070" ht="15.75" customHeight="1" x14ac:dyDescent="0.25"/>
    <row r="1071" ht="15.75" customHeight="1" x14ac:dyDescent="0.25"/>
    <row r="1072" ht="15.75" customHeight="1" x14ac:dyDescent="0.25"/>
  </sheetData>
  <sortState xmlns:xlrd2="http://schemas.microsoft.com/office/spreadsheetml/2017/richdata2" ref="A8:J354">
    <sortCondition ref="C8:C354"/>
  </sortState>
  <mergeCells count="3">
    <mergeCell ref="A3:D3"/>
    <mergeCell ref="A4:D4"/>
    <mergeCell ref="A1:D2"/>
  </mergeCells>
  <phoneticPr fontId="52" type="noConversion"/>
  <hyperlinks>
    <hyperlink ref="J20" r:id="rId1" xr:uid="{00000000-0004-0000-0000-000000000000}"/>
    <hyperlink ref="J21" r:id="rId2" xr:uid="{00000000-0004-0000-0000-000001000000}"/>
    <hyperlink ref="J74" r:id="rId3" xr:uid="{00000000-0004-0000-0000-000002000000}"/>
    <hyperlink ref="J99" r:id="rId4" xr:uid="{00000000-0004-0000-0000-000003000000}"/>
    <hyperlink ref="J101" r:id="rId5" xr:uid="{00000000-0004-0000-0000-000004000000}"/>
    <hyperlink ref="J104" r:id="rId6" xr:uid="{00000000-0004-0000-0000-000005000000}"/>
    <hyperlink ref="J111" r:id="rId7" xr:uid="{00000000-0004-0000-0000-000006000000}"/>
    <hyperlink ref="J10" r:id="rId8" xr:uid="{00000000-0004-0000-0000-000007000000}"/>
    <hyperlink ref="J160" r:id="rId9" xr:uid="{00000000-0004-0000-0000-000008000000}"/>
    <hyperlink ref="J242" r:id="rId10" xr:uid="{00000000-0004-0000-0000-000009000000}"/>
    <hyperlink ref="J298" r:id="rId11" xr:uid="{00000000-0004-0000-0000-00000A000000}"/>
    <hyperlink ref="J260" r:id="rId12" xr:uid="{00000000-0004-0000-0000-00000B000000}"/>
    <hyperlink ref="J134" r:id="rId13" xr:uid="{00000000-0004-0000-0000-00000C000000}"/>
    <hyperlink ref="J327" r:id="rId14" display="mailto:vesna.bencek@vz.t-com.hr" xr:uid="{00000000-0004-0000-0000-00000D000000}"/>
    <hyperlink ref="J155" r:id="rId15" xr:uid="{00000000-0004-0000-0000-00000E000000}"/>
    <hyperlink ref="J337" r:id="rId16" display="veterinarska.stanica.ivanec@vz.t-com.hr" xr:uid="{00000000-0004-0000-0000-00000F000000}"/>
    <hyperlink ref="J269" r:id="rId17" xr:uid="{00000000-0004-0000-0000-000010000000}"/>
    <hyperlink ref="J342" r:id="rId18" display="marko@vip-media.hr,info@vip-media.hr" xr:uid="{00000000-0004-0000-0000-000011000000}"/>
    <hyperlink ref="J35" r:id="rId19" display="jerko.boskovic@tesla.com.hr" xr:uid="{00000000-0004-0000-0000-000012000000}"/>
    <hyperlink ref="J188" r:id="rId20" xr:uid="{00000000-0004-0000-0000-000013000000}"/>
    <hyperlink ref="J85" r:id="rId21" xr:uid="{00000000-0004-0000-0000-000014000000}"/>
    <hyperlink ref="J349" r:id="rId22" xr:uid="{00000000-0004-0000-0000-000015000000}"/>
    <hyperlink ref="J24" r:id="rId23" xr:uid="{00000000-0004-0000-0000-000016000000}"/>
    <hyperlink ref="J113" r:id="rId24" xr:uid="{00000000-0004-0000-0000-000017000000}"/>
    <hyperlink ref="J154" r:id="rId25" xr:uid="{00000000-0004-0000-0000-000018000000}"/>
    <hyperlink ref="J96" r:id="rId26" xr:uid="{00000000-0004-0000-0000-000019000000}"/>
    <hyperlink ref="J66" r:id="rId27" xr:uid="{00000000-0004-0000-0000-00001A000000}"/>
    <hyperlink ref="J222" r:id="rId28" xr:uid="{00000000-0004-0000-0000-00001B000000}"/>
    <hyperlink ref="J26" r:id="rId29" display="zeljko.bezak@kr.t-com.hr" xr:uid="{00000000-0004-0000-0000-00001C000000}"/>
    <hyperlink ref="J285" r:id="rId30" display="stil.info@email.t-com.hr,josip.celig@vz.t-com.hr" xr:uid="{00000000-0004-0000-0000-00001D000000}"/>
    <hyperlink ref="J86" r:id="rId31" display="miljenko.grudicek@fina.hr." xr:uid="{00000000-0004-0000-0000-00001E000000}"/>
    <hyperlink ref="J87" r:id="rId32" display="info@finesa-grupa.hr" xr:uid="{00000000-0004-0000-0000-00001F000000}"/>
    <hyperlink ref="J115" r:id="rId33" xr:uid="{00000000-0004-0000-0000-000020000000}"/>
    <hyperlink ref="J122" r:id="rId34" xr:uid="{00000000-0004-0000-0000-000021000000}"/>
    <hyperlink ref="J130" r:id="rId35" xr:uid="{00000000-0004-0000-0000-000022000000}"/>
    <hyperlink ref="J174" r:id="rId36" xr:uid="{00000000-0004-0000-0000-000023000000}"/>
    <hyperlink ref="J175" r:id="rId37" display="mailto:info@koncar.hr" xr:uid="{00000000-0004-0000-0000-000024000000}"/>
    <hyperlink ref="J182" r:id="rId38" xr:uid="{00000000-0004-0000-0000-000025000000}"/>
    <hyperlink ref="J297" r:id="rId39" xr:uid="{00000000-0004-0000-0000-000026000000}"/>
    <hyperlink ref="J220" r:id="rId40" xr:uid="{00000000-0004-0000-0000-000027000000}"/>
    <hyperlink ref="J221" r:id="rId41" xr:uid="{00000000-0004-0000-0000-000028000000}"/>
    <hyperlink ref="J286" r:id="rId42" xr:uid="{00000000-0004-0000-0000-000029000000}"/>
    <hyperlink ref="J313" r:id="rId43" xr:uid="{00000000-0004-0000-0000-00002A000000}"/>
    <hyperlink ref="J317" r:id="rId44" xr:uid="{00000000-0004-0000-0000-00002B000000}"/>
    <hyperlink ref="J340" r:id="rId45" xr:uid="{00000000-0004-0000-0000-00002C000000}"/>
    <hyperlink ref="J345" r:id="rId46" xr:uid="{00000000-0004-0000-0000-00002D000000}"/>
    <hyperlink ref="J354" r:id="rId47" xr:uid="{00000000-0004-0000-0000-00002E000000}"/>
    <hyperlink ref="J356" r:id="rId48" xr:uid="{00000000-0004-0000-0000-00002F000000}"/>
    <hyperlink ref="J109" r:id="rId49" xr:uid="{00000000-0004-0000-0000-000030000000}"/>
    <hyperlink ref="J347" r:id="rId50" xr:uid="{00000000-0004-0000-0000-000031000000}"/>
    <hyperlink ref="J36" r:id="rId51" xr:uid="{4C4AA55F-86B3-4F98-A6F0-78B83899DA34}"/>
    <hyperlink ref="J45" r:id="rId52" xr:uid="{CCDC7DDC-364D-4857-AF05-C23F1774B5B0}"/>
    <hyperlink ref="J44" r:id="rId53" xr:uid="{94D02761-F4B4-4501-875F-0A27487C86B6}"/>
  </hyperlinks>
  <pageMargins left="0.7" right="0.7" top="0.75" bottom="0.75" header="0.3" footer="0.3"/>
  <pageSetup paperSize="9" scale="20" orientation="landscape" verticalDpi="0" r:id="rId54"/>
  <legacyDrawing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84"/>
  <sheetViews>
    <sheetView tabSelected="1" zoomScaleNormal="100" workbookViewId="0">
      <selection activeCell="A4" sqref="A4"/>
    </sheetView>
  </sheetViews>
  <sheetFormatPr defaultColWidth="14.42578125" defaultRowHeight="15" customHeight="1" x14ac:dyDescent="0.25"/>
  <cols>
    <col min="1" max="1" width="7.5703125" customWidth="1"/>
    <col min="2" max="2" width="13.7109375" style="85" customWidth="1"/>
    <col min="3" max="3" width="33" style="123" customWidth="1"/>
    <col min="4" max="4" width="20.28515625" style="131" customWidth="1"/>
    <col min="5" max="5" width="31.85546875" style="131" customWidth="1"/>
    <col min="6" max="6" width="17.85546875" style="131" customWidth="1"/>
    <col min="7" max="7" width="23.42578125" style="131" customWidth="1"/>
    <col min="8" max="8" width="16" style="131" customWidth="1"/>
    <col min="9" max="9" width="15.7109375" style="123" customWidth="1"/>
    <col min="10" max="10" width="32.5703125" style="123" customWidth="1"/>
    <col min="11" max="26" width="17.28515625" customWidth="1"/>
  </cols>
  <sheetData>
    <row r="1" spans="1:10" ht="21" customHeight="1" x14ac:dyDescent="0.35">
      <c r="A1" s="262" t="s">
        <v>0</v>
      </c>
      <c r="B1" s="262"/>
      <c r="C1" s="262"/>
      <c r="D1" s="262"/>
    </row>
    <row r="2" spans="1:10" ht="20.25" customHeight="1" x14ac:dyDescent="0.35">
      <c r="A2" s="1"/>
      <c r="B2" s="260" t="s">
        <v>3333</v>
      </c>
      <c r="C2" s="261"/>
      <c r="D2" s="261"/>
    </row>
    <row r="3" spans="1:10" ht="15.75" customHeight="1" thickBot="1" x14ac:dyDescent="0.3">
      <c r="A3" s="1"/>
      <c r="C3" s="129"/>
    </row>
    <row r="4" spans="1:10" ht="64.5" customHeight="1" x14ac:dyDescent="0.25">
      <c r="A4" s="3" t="s">
        <v>1</v>
      </c>
      <c r="B4" s="60" t="s">
        <v>2</v>
      </c>
      <c r="C4" s="5" t="s">
        <v>3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197" t="s">
        <v>11</v>
      </c>
    </row>
    <row r="5" spans="1:10" s="1" customFormat="1" ht="64.5" customHeight="1" x14ac:dyDescent="0.25">
      <c r="A5" s="170" t="s">
        <v>2371</v>
      </c>
      <c r="B5" s="46">
        <v>34871529504</v>
      </c>
      <c r="C5" s="29" t="s">
        <v>2353</v>
      </c>
      <c r="D5" s="47" t="s">
        <v>2241</v>
      </c>
      <c r="E5" s="47" t="s">
        <v>2240</v>
      </c>
      <c r="F5" s="47" t="s">
        <v>1101</v>
      </c>
      <c r="G5" s="47" t="s">
        <v>2351</v>
      </c>
      <c r="H5" s="12" t="s">
        <v>42</v>
      </c>
      <c r="I5" s="69"/>
      <c r="J5" s="84"/>
    </row>
    <row r="6" spans="1:10" ht="64.5" customHeight="1" x14ac:dyDescent="0.25">
      <c r="A6" s="8" t="s">
        <v>2375</v>
      </c>
      <c r="B6" s="44">
        <v>90153669</v>
      </c>
      <c r="C6" s="11" t="s">
        <v>13</v>
      </c>
      <c r="D6" s="12" t="s">
        <v>14</v>
      </c>
      <c r="E6" s="12" t="s">
        <v>15</v>
      </c>
      <c r="F6" s="12" t="s">
        <v>16</v>
      </c>
      <c r="G6" s="12" t="s">
        <v>17</v>
      </c>
      <c r="H6" s="12" t="s">
        <v>18</v>
      </c>
      <c r="I6" s="67" t="s">
        <v>1777</v>
      </c>
      <c r="J6" s="14" t="str">
        <f>HYPERLINK("mailto:aec-copak@vz.t-com.hr","aec-copak@vz.t-com.hr copak.ivica@gmail.com")</f>
        <v>aec-copak@vz.t-com.hr copak.ivica@gmail.com</v>
      </c>
    </row>
    <row r="7" spans="1:10" ht="64.5" customHeight="1" x14ac:dyDescent="0.25">
      <c r="A7" s="170" t="s">
        <v>2372</v>
      </c>
      <c r="B7" s="44"/>
      <c r="C7" s="11" t="s">
        <v>2819</v>
      </c>
      <c r="D7" s="12" t="s">
        <v>1955</v>
      </c>
      <c r="E7" s="12" t="s">
        <v>2822</v>
      </c>
      <c r="F7" s="12" t="s">
        <v>2821</v>
      </c>
      <c r="G7" s="12" t="s">
        <v>2820</v>
      </c>
      <c r="H7" s="12" t="s">
        <v>36</v>
      </c>
      <c r="I7" s="67" t="s">
        <v>2823</v>
      </c>
      <c r="J7" s="196"/>
    </row>
    <row r="8" spans="1:10" ht="64.5" customHeight="1" x14ac:dyDescent="0.25">
      <c r="A8" s="170" t="s">
        <v>2376</v>
      </c>
      <c r="B8" s="44">
        <v>91270812</v>
      </c>
      <c r="C8" s="11" t="s">
        <v>21</v>
      </c>
      <c r="D8" s="12" t="s">
        <v>14</v>
      </c>
      <c r="E8" s="12" t="s">
        <v>22</v>
      </c>
      <c r="F8" s="12" t="s">
        <v>23</v>
      </c>
      <c r="G8" s="12" t="s">
        <v>24</v>
      </c>
      <c r="H8" s="12" t="s">
        <v>18</v>
      </c>
      <c r="I8" s="67" t="s">
        <v>25</v>
      </c>
      <c r="J8" s="161" t="str">
        <f>HYPERLINK("mailto:jbrlek@yahoo.com","jbrlek@yahoo.com")</f>
        <v>jbrlek@yahoo.com</v>
      </c>
    </row>
    <row r="9" spans="1:10" ht="64.5" customHeight="1" x14ac:dyDescent="0.25">
      <c r="A9" s="8" t="s">
        <v>2377</v>
      </c>
      <c r="B9" s="44">
        <v>91273226</v>
      </c>
      <c r="C9" s="11" t="s">
        <v>32</v>
      </c>
      <c r="D9" s="12" t="s">
        <v>14</v>
      </c>
      <c r="E9" s="12" t="s">
        <v>33</v>
      </c>
      <c r="F9" s="12" t="s">
        <v>34</v>
      </c>
      <c r="G9" s="12" t="s">
        <v>35</v>
      </c>
      <c r="H9" s="12" t="s">
        <v>36</v>
      </c>
      <c r="I9" s="67" t="s">
        <v>1778</v>
      </c>
      <c r="J9" s="39" t="s">
        <v>1779</v>
      </c>
    </row>
    <row r="10" spans="1:10" ht="64.5" customHeight="1" x14ac:dyDescent="0.25">
      <c r="A10" s="170" t="s">
        <v>2374</v>
      </c>
      <c r="B10" s="45">
        <v>43366561734</v>
      </c>
      <c r="C10" s="29" t="s">
        <v>429</v>
      </c>
      <c r="D10" s="30" t="s">
        <v>27</v>
      </c>
      <c r="E10" s="30" t="s">
        <v>430</v>
      </c>
      <c r="F10" s="30" t="s">
        <v>431</v>
      </c>
      <c r="G10" s="30" t="s">
        <v>432</v>
      </c>
      <c r="H10" s="30" t="s">
        <v>42</v>
      </c>
      <c r="I10" s="69" t="s">
        <v>433</v>
      </c>
      <c r="J10" s="96"/>
    </row>
    <row r="11" spans="1:10" ht="64.5" customHeight="1" x14ac:dyDescent="0.25">
      <c r="A11" s="170" t="s">
        <v>2378</v>
      </c>
      <c r="B11" s="44">
        <v>90152654</v>
      </c>
      <c r="C11" s="11" t="s">
        <v>45</v>
      </c>
      <c r="D11" s="12" t="s">
        <v>27</v>
      </c>
      <c r="E11" s="12" t="s">
        <v>46</v>
      </c>
      <c r="F11" s="12" t="s">
        <v>47</v>
      </c>
      <c r="G11" s="12" t="s">
        <v>48</v>
      </c>
      <c r="H11" s="12" t="s">
        <v>49</v>
      </c>
      <c r="I11" s="67" t="s">
        <v>1780</v>
      </c>
      <c r="J11" s="18"/>
    </row>
    <row r="12" spans="1:10" ht="64.5" customHeight="1" x14ac:dyDescent="0.25">
      <c r="A12" s="8" t="s">
        <v>2373</v>
      </c>
      <c r="B12" s="44">
        <v>97630110</v>
      </c>
      <c r="C12" s="11" t="s">
        <v>55</v>
      </c>
      <c r="D12" s="12" t="s">
        <v>27</v>
      </c>
      <c r="E12" s="12" t="s">
        <v>56</v>
      </c>
      <c r="F12" s="12" t="s">
        <v>57</v>
      </c>
      <c r="G12" s="12" t="s">
        <v>58</v>
      </c>
      <c r="H12" s="12" t="s">
        <v>36</v>
      </c>
      <c r="I12" s="67"/>
      <c r="J12" s="19"/>
    </row>
    <row r="13" spans="1:10" ht="64.5" customHeight="1" x14ac:dyDescent="0.25">
      <c r="A13" s="170" t="s">
        <v>2379</v>
      </c>
      <c r="B13" s="44">
        <v>97539031</v>
      </c>
      <c r="C13" s="11" t="s">
        <v>60</v>
      </c>
      <c r="D13" s="12" t="s">
        <v>27</v>
      </c>
      <c r="E13" s="12" t="s">
        <v>61</v>
      </c>
      <c r="F13" s="12" t="s">
        <v>62</v>
      </c>
      <c r="G13" s="12" t="s">
        <v>63</v>
      </c>
      <c r="H13" s="12" t="s">
        <v>64</v>
      </c>
      <c r="I13" s="67" t="s">
        <v>65</v>
      </c>
      <c r="J13" s="19"/>
    </row>
    <row r="14" spans="1:10" ht="64.5" customHeight="1" x14ac:dyDescent="0.25">
      <c r="A14" s="170" t="s">
        <v>2380</v>
      </c>
      <c r="B14" s="44">
        <v>92668844</v>
      </c>
      <c r="C14" s="11" t="s">
        <v>66</v>
      </c>
      <c r="D14" s="12" t="s">
        <v>14</v>
      </c>
      <c r="E14" s="12" t="s">
        <v>67</v>
      </c>
      <c r="F14" s="12" t="s">
        <v>1781</v>
      </c>
      <c r="G14" s="12" t="s">
        <v>68</v>
      </c>
      <c r="H14" s="12" t="s">
        <v>36</v>
      </c>
      <c r="I14" s="67" t="s">
        <v>69</v>
      </c>
      <c r="J14" s="14" t="str">
        <f>HYPERLINK("mailto:ivanbelac0709@gmail.com","ivanbelac0709@gmail.com")</f>
        <v>ivanbelac0709@gmail.com</v>
      </c>
    </row>
    <row r="15" spans="1:10" s="163" customFormat="1" ht="64.5" customHeight="1" x14ac:dyDescent="0.25">
      <c r="A15" s="8" t="s">
        <v>2381</v>
      </c>
      <c r="B15" s="44">
        <v>72076824670</v>
      </c>
      <c r="C15" s="11" t="s">
        <v>3199</v>
      </c>
      <c r="D15" s="12" t="s">
        <v>27</v>
      </c>
      <c r="E15" s="12" t="s">
        <v>3200</v>
      </c>
      <c r="F15" s="12" t="s">
        <v>3201</v>
      </c>
      <c r="G15" s="12" t="s">
        <v>3202</v>
      </c>
      <c r="H15" s="12" t="s">
        <v>1914</v>
      </c>
      <c r="I15" s="67"/>
      <c r="J15" s="14"/>
    </row>
    <row r="16" spans="1:10" ht="64.5" customHeight="1" x14ac:dyDescent="0.25">
      <c r="A16" s="170" t="s">
        <v>2382</v>
      </c>
      <c r="B16" s="44">
        <v>30174727008</v>
      </c>
      <c r="C16" s="11" t="s">
        <v>2019</v>
      </c>
      <c r="D16" s="12" t="s">
        <v>27</v>
      </c>
      <c r="E16" s="12" t="s">
        <v>123</v>
      </c>
      <c r="F16" s="12" t="s">
        <v>1580</v>
      </c>
      <c r="G16" s="12" t="s">
        <v>124</v>
      </c>
      <c r="H16" s="12" t="s">
        <v>125</v>
      </c>
      <c r="I16" s="67"/>
      <c r="J16" s="20" t="str">
        <f>HYPERLINK("mailto:autocentarsimek@gmail.com","autocentarsimek@gmail.com")</f>
        <v>autocentarsimek@gmail.com</v>
      </c>
    </row>
    <row r="17" spans="1:10" ht="64.5" customHeight="1" x14ac:dyDescent="0.25">
      <c r="A17" s="170" t="s">
        <v>2383</v>
      </c>
      <c r="B17" s="45">
        <v>17851433685</v>
      </c>
      <c r="C17" s="29" t="s">
        <v>443</v>
      </c>
      <c r="D17" s="30" t="s">
        <v>27</v>
      </c>
      <c r="E17" s="30" t="s">
        <v>140</v>
      </c>
      <c r="F17" s="30" t="s">
        <v>444</v>
      </c>
      <c r="G17" s="30" t="s">
        <v>445</v>
      </c>
      <c r="H17" s="30" t="s">
        <v>42</v>
      </c>
      <c r="I17" s="69" t="s">
        <v>446</v>
      </c>
      <c r="J17" s="96"/>
    </row>
    <row r="18" spans="1:10" ht="64.5" customHeight="1" x14ac:dyDescent="0.25">
      <c r="A18" s="8" t="s">
        <v>2384</v>
      </c>
      <c r="B18" s="46">
        <v>94816068248</v>
      </c>
      <c r="C18" s="29" t="s">
        <v>2277</v>
      </c>
      <c r="D18" s="30" t="s">
        <v>2003</v>
      </c>
      <c r="E18" s="30" t="s">
        <v>2278</v>
      </c>
      <c r="F18" s="30" t="s">
        <v>2279</v>
      </c>
      <c r="G18" s="30" t="s">
        <v>2280</v>
      </c>
      <c r="H18" s="12" t="s">
        <v>36</v>
      </c>
      <c r="I18" s="69"/>
      <c r="J18" s="84"/>
    </row>
    <row r="19" spans="1:10" ht="64.5" customHeight="1" x14ac:dyDescent="0.25">
      <c r="A19" s="170" t="s">
        <v>2385</v>
      </c>
      <c r="B19" s="45">
        <v>77581157384</v>
      </c>
      <c r="C19" s="29" t="s">
        <v>424</v>
      </c>
      <c r="D19" s="30" t="s">
        <v>27</v>
      </c>
      <c r="E19" s="30" t="s">
        <v>425</v>
      </c>
      <c r="F19" s="30" t="s">
        <v>426</v>
      </c>
      <c r="G19" s="30" t="s">
        <v>427</v>
      </c>
      <c r="H19" s="30" t="s">
        <v>401</v>
      </c>
      <c r="I19" s="69" t="s">
        <v>428</v>
      </c>
      <c r="J19" s="14" t="s">
        <v>1793</v>
      </c>
    </row>
    <row r="20" spans="1:10" ht="64.5" customHeight="1" x14ac:dyDescent="0.25">
      <c r="A20" s="170" t="s">
        <v>2386</v>
      </c>
      <c r="B20" s="44">
        <v>92669816</v>
      </c>
      <c r="C20" s="11" t="s">
        <v>75</v>
      </c>
      <c r="D20" s="12" t="s">
        <v>27</v>
      </c>
      <c r="E20" s="12" t="s">
        <v>61</v>
      </c>
      <c r="F20" s="12" t="s">
        <v>76</v>
      </c>
      <c r="G20" s="12" t="s">
        <v>77</v>
      </c>
      <c r="H20" s="12" t="s">
        <v>78</v>
      </c>
      <c r="I20" s="67" t="s">
        <v>79</v>
      </c>
      <c r="J20" s="14" t="str">
        <f>HYPERLINK("mailto:automacek@gmail.com","automacek@gmail.com")</f>
        <v>automacek@gmail.com</v>
      </c>
    </row>
    <row r="21" spans="1:10" ht="64.5" customHeight="1" x14ac:dyDescent="0.25">
      <c r="A21" s="8" t="s">
        <v>2387</v>
      </c>
      <c r="B21" s="44">
        <v>91270545</v>
      </c>
      <c r="C21" s="11" t="s">
        <v>84</v>
      </c>
      <c r="D21" s="12" t="s">
        <v>27</v>
      </c>
      <c r="E21" s="12" t="s">
        <v>61</v>
      </c>
      <c r="F21" s="12" t="s">
        <v>85</v>
      </c>
      <c r="G21" s="12" t="s">
        <v>86</v>
      </c>
      <c r="H21" s="12" t="s">
        <v>87</v>
      </c>
      <c r="I21" s="67" t="s">
        <v>88</v>
      </c>
      <c r="J21" s="14" t="str">
        <f>HYPERLINK("mailto:mario.cerovec2@gmail.com","mario.cerovec2@gmail.com")</f>
        <v>mario.cerovec2@gmail.com</v>
      </c>
    </row>
    <row r="22" spans="1:10" ht="64.5" customHeight="1" x14ac:dyDescent="0.25">
      <c r="A22" s="170" t="s">
        <v>2388</v>
      </c>
      <c r="B22" s="44">
        <v>91272963</v>
      </c>
      <c r="C22" s="11" t="s">
        <v>93</v>
      </c>
      <c r="D22" s="12" t="s">
        <v>27</v>
      </c>
      <c r="E22" s="12" t="s">
        <v>61</v>
      </c>
      <c r="F22" s="12" t="s">
        <v>94</v>
      </c>
      <c r="G22" s="12" t="s">
        <v>95</v>
      </c>
      <c r="H22" s="12" t="s">
        <v>36</v>
      </c>
      <c r="I22" s="67" t="s">
        <v>96</v>
      </c>
      <c r="J22" s="21"/>
    </row>
    <row r="23" spans="1:10" ht="64.5" customHeight="1" x14ac:dyDescent="0.25">
      <c r="A23" s="170" t="s">
        <v>2389</v>
      </c>
      <c r="B23" s="44">
        <v>91273471</v>
      </c>
      <c r="C23" s="11" t="s">
        <v>107</v>
      </c>
      <c r="D23" s="12" t="s">
        <v>27</v>
      </c>
      <c r="E23" s="12" t="s">
        <v>46</v>
      </c>
      <c r="F23" s="12" t="s">
        <v>111</v>
      </c>
      <c r="G23" s="12" t="s">
        <v>112</v>
      </c>
      <c r="H23" s="12" t="s">
        <v>18</v>
      </c>
      <c r="I23" s="67" t="s">
        <v>113</v>
      </c>
      <c r="J23" s="21"/>
    </row>
    <row r="24" spans="1:10" ht="64.5" customHeight="1" x14ac:dyDescent="0.25">
      <c r="A24" s="8" t="s">
        <v>2390</v>
      </c>
      <c r="B24" s="44">
        <v>97169706</v>
      </c>
      <c r="C24" s="11" t="s">
        <v>114</v>
      </c>
      <c r="D24" s="12" t="s">
        <v>27</v>
      </c>
      <c r="E24" s="12" t="s">
        <v>46</v>
      </c>
      <c r="F24" s="12" t="s">
        <v>115</v>
      </c>
      <c r="G24" s="12" t="s">
        <v>116</v>
      </c>
      <c r="H24" s="12" t="s">
        <v>18</v>
      </c>
      <c r="I24" s="67" t="s">
        <v>117</v>
      </c>
      <c r="J24" s="21"/>
    </row>
    <row r="25" spans="1:10" ht="64.5" customHeight="1" x14ac:dyDescent="0.25">
      <c r="A25" s="170" t="s">
        <v>2391</v>
      </c>
      <c r="B25" s="44">
        <v>91270456</v>
      </c>
      <c r="C25" s="11" t="s">
        <v>118</v>
      </c>
      <c r="D25" s="12" t="s">
        <v>27</v>
      </c>
      <c r="E25" s="12" t="s">
        <v>46</v>
      </c>
      <c r="F25" s="12" t="s">
        <v>119</v>
      </c>
      <c r="G25" s="12" t="s">
        <v>120</v>
      </c>
      <c r="H25" s="12" t="s">
        <v>18</v>
      </c>
      <c r="I25" s="67" t="s">
        <v>121</v>
      </c>
      <c r="J25" s="21"/>
    </row>
    <row r="26" spans="1:10" ht="64.5" customHeight="1" x14ac:dyDescent="0.25">
      <c r="A26" s="170" t="s">
        <v>2392</v>
      </c>
      <c r="B26" s="44">
        <v>90153782</v>
      </c>
      <c r="C26" s="11" t="s">
        <v>101</v>
      </c>
      <c r="D26" s="12" t="s">
        <v>27</v>
      </c>
      <c r="E26" s="12" t="s">
        <v>46</v>
      </c>
      <c r="F26" s="12" t="s">
        <v>102</v>
      </c>
      <c r="G26" s="12" t="s">
        <v>103</v>
      </c>
      <c r="H26" s="12" t="s">
        <v>104</v>
      </c>
      <c r="I26" s="67" t="s">
        <v>105</v>
      </c>
      <c r="J26" s="21"/>
    </row>
    <row r="27" spans="1:10" ht="64.5" customHeight="1" x14ac:dyDescent="0.25">
      <c r="A27" s="8" t="s">
        <v>2393</v>
      </c>
      <c r="B27" s="44">
        <v>91270588</v>
      </c>
      <c r="C27" s="11" t="s">
        <v>132</v>
      </c>
      <c r="D27" s="12" t="s">
        <v>27</v>
      </c>
      <c r="E27" s="12" t="s">
        <v>46</v>
      </c>
      <c r="F27" s="12" t="s">
        <v>133</v>
      </c>
      <c r="G27" s="12" t="s">
        <v>134</v>
      </c>
      <c r="H27" s="12" t="s">
        <v>135</v>
      </c>
      <c r="I27" s="67" t="s">
        <v>136</v>
      </c>
      <c r="J27" s="21"/>
    </row>
    <row r="28" spans="1:10" ht="64.5" customHeight="1" x14ac:dyDescent="0.25">
      <c r="A28" s="170" t="s">
        <v>2394</v>
      </c>
      <c r="B28" s="44">
        <v>91269695</v>
      </c>
      <c r="C28" s="11" t="s">
        <v>139</v>
      </c>
      <c r="D28" s="12" t="s">
        <v>27</v>
      </c>
      <c r="E28" s="12" t="s">
        <v>46</v>
      </c>
      <c r="F28" s="12" t="s">
        <v>142</v>
      </c>
      <c r="G28" s="12" t="s">
        <v>144</v>
      </c>
      <c r="H28" s="12" t="s">
        <v>36</v>
      </c>
      <c r="I28" s="67" t="s">
        <v>146</v>
      </c>
      <c r="J28" s="22" t="str">
        <f>HYPERLINK("mailto:josjag1@gmail.com","josjag1@gmail.com")</f>
        <v>josjag1@gmail.com</v>
      </c>
    </row>
    <row r="29" spans="1:10" ht="64.5" customHeight="1" x14ac:dyDescent="0.25">
      <c r="A29" s="170" t="s">
        <v>2395</v>
      </c>
      <c r="B29" s="44">
        <v>91270383</v>
      </c>
      <c r="C29" s="11" t="s">
        <v>151</v>
      </c>
      <c r="D29" s="12" t="s">
        <v>27</v>
      </c>
      <c r="E29" s="12" t="s">
        <v>46</v>
      </c>
      <c r="F29" s="12" t="s">
        <v>153</v>
      </c>
      <c r="G29" s="12" t="s">
        <v>154</v>
      </c>
      <c r="H29" s="12" t="s">
        <v>36</v>
      </c>
      <c r="I29" s="67"/>
      <c r="J29" s="23"/>
    </row>
    <row r="30" spans="1:10" ht="64.5" customHeight="1" x14ac:dyDescent="0.25">
      <c r="A30" s="8" t="s">
        <v>2396</v>
      </c>
      <c r="B30" s="44">
        <v>90155904</v>
      </c>
      <c r="C30" s="11" t="s">
        <v>158</v>
      </c>
      <c r="D30" s="12" t="s">
        <v>27</v>
      </c>
      <c r="E30" s="12" t="s">
        <v>46</v>
      </c>
      <c r="F30" s="12" t="s">
        <v>162</v>
      </c>
      <c r="G30" s="12" t="s">
        <v>1782</v>
      </c>
      <c r="H30" s="12" t="s">
        <v>18</v>
      </c>
      <c r="I30" s="67" t="s">
        <v>163</v>
      </c>
      <c r="J30" s="23"/>
    </row>
    <row r="31" spans="1:10" ht="64.5" customHeight="1" x14ac:dyDescent="0.25">
      <c r="A31" s="170" t="s">
        <v>2397</v>
      </c>
      <c r="B31" s="44">
        <v>97260860</v>
      </c>
      <c r="C31" s="11" t="s">
        <v>164</v>
      </c>
      <c r="D31" s="12" t="s">
        <v>27</v>
      </c>
      <c r="E31" s="12" t="s">
        <v>46</v>
      </c>
      <c r="F31" s="12" t="s">
        <v>165</v>
      </c>
      <c r="G31" s="12" t="s">
        <v>166</v>
      </c>
      <c r="H31" s="12" t="s">
        <v>167</v>
      </c>
      <c r="I31" s="67" t="s">
        <v>168</v>
      </c>
      <c r="J31" s="23" t="str">
        <f>HYPERLINK("mailto:neno.stabi@gmail.com","neno.stabi@gmail.com")</f>
        <v>neno.stabi@gmail.com</v>
      </c>
    </row>
    <row r="32" spans="1:10" ht="64.5" customHeight="1" x14ac:dyDescent="0.25">
      <c r="A32" s="170" t="s">
        <v>2398</v>
      </c>
      <c r="B32" s="44">
        <v>97115525</v>
      </c>
      <c r="C32" s="11" t="s">
        <v>175</v>
      </c>
      <c r="D32" s="12" t="s">
        <v>27</v>
      </c>
      <c r="E32" s="12" t="s">
        <v>46</v>
      </c>
      <c r="F32" s="12" t="s">
        <v>177</v>
      </c>
      <c r="G32" s="12" t="s">
        <v>178</v>
      </c>
      <c r="H32" s="12" t="s">
        <v>179</v>
      </c>
      <c r="I32" s="67"/>
      <c r="J32" s="23"/>
    </row>
    <row r="33" spans="1:10" ht="64.5" customHeight="1" x14ac:dyDescent="0.25">
      <c r="A33" s="8" t="s">
        <v>2399</v>
      </c>
      <c r="B33" s="46">
        <v>91302547618</v>
      </c>
      <c r="C33" s="29" t="s">
        <v>487</v>
      </c>
      <c r="D33" s="17" t="s">
        <v>488</v>
      </c>
      <c r="E33" s="30" t="s">
        <v>489</v>
      </c>
      <c r="F33" s="30" t="s">
        <v>490</v>
      </c>
      <c r="G33" s="30" t="s">
        <v>491</v>
      </c>
      <c r="H33" s="30" t="s">
        <v>42</v>
      </c>
      <c r="I33" s="69" t="s">
        <v>2753</v>
      </c>
      <c r="J33" s="84"/>
    </row>
    <row r="34" spans="1:10" ht="64.5" customHeight="1" x14ac:dyDescent="0.25">
      <c r="A34" s="170" t="s">
        <v>2400</v>
      </c>
      <c r="B34" s="45" t="s">
        <v>1792</v>
      </c>
      <c r="C34" s="29" t="s">
        <v>419</v>
      </c>
      <c r="D34" s="30" t="s">
        <v>27</v>
      </c>
      <c r="E34" s="30" t="s">
        <v>420</v>
      </c>
      <c r="F34" s="30" t="s">
        <v>421</v>
      </c>
      <c r="G34" s="30" t="s">
        <v>422</v>
      </c>
      <c r="H34" s="30" t="s">
        <v>42</v>
      </c>
      <c r="I34" s="69" t="s">
        <v>423</v>
      </c>
      <c r="J34" s="96"/>
    </row>
    <row r="35" spans="1:10" ht="64.5" customHeight="1" x14ac:dyDescent="0.25">
      <c r="A35" s="170" t="s">
        <v>2401</v>
      </c>
      <c r="B35" s="78">
        <v>92990090948</v>
      </c>
      <c r="C35" s="29" t="s">
        <v>2016</v>
      </c>
      <c r="D35" s="12" t="s">
        <v>27</v>
      </c>
      <c r="E35" s="49" t="s">
        <v>1910</v>
      </c>
      <c r="F35" s="30" t="s">
        <v>1928</v>
      </c>
      <c r="G35" s="30" t="s">
        <v>1929</v>
      </c>
      <c r="H35" s="27" t="s">
        <v>42</v>
      </c>
      <c r="I35" s="69"/>
      <c r="J35" s="84"/>
    </row>
    <row r="36" spans="1:10" ht="64.5" customHeight="1" x14ac:dyDescent="0.25">
      <c r="A36" s="8" t="s">
        <v>2402</v>
      </c>
      <c r="B36" s="226">
        <v>79599984379</v>
      </c>
      <c r="C36" s="31" t="s">
        <v>2178</v>
      </c>
      <c r="D36" s="81" t="s">
        <v>27</v>
      </c>
      <c r="E36" s="81" t="s">
        <v>2000</v>
      </c>
      <c r="F36" s="83" t="s">
        <v>2170</v>
      </c>
      <c r="G36" s="83" t="s">
        <v>1931</v>
      </c>
      <c r="H36" s="81" t="s">
        <v>42</v>
      </c>
      <c r="I36" s="98" t="s">
        <v>2182</v>
      </c>
      <c r="J36" s="119" t="s">
        <v>2183</v>
      </c>
    </row>
    <row r="37" spans="1:10" ht="64.5" customHeight="1" x14ac:dyDescent="0.25">
      <c r="A37" s="170" t="s">
        <v>2403</v>
      </c>
      <c r="B37" s="78">
        <v>99857442573</v>
      </c>
      <c r="C37" s="29" t="s">
        <v>2017</v>
      </c>
      <c r="D37" s="12" t="s">
        <v>27</v>
      </c>
      <c r="E37" s="49" t="s">
        <v>1910</v>
      </c>
      <c r="F37" s="30" t="s">
        <v>1930</v>
      </c>
      <c r="G37" s="30" t="s">
        <v>1931</v>
      </c>
      <c r="H37" s="27" t="s">
        <v>42</v>
      </c>
      <c r="I37" s="72" t="s">
        <v>1945</v>
      </c>
      <c r="J37" s="84"/>
    </row>
    <row r="38" spans="1:10" ht="64.5" customHeight="1" x14ac:dyDescent="0.25">
      <c r="A38" s="170" t="s">
        <v>2404</v>
      </c>
      <c r="B38" s="46">
        <v>90372310542</v>
      </c>
      <c r="C38" s="29" t="s">
        <v>2281</v>
      </c>
      <c r="D38" s="12" t="s">
        <v>27</v>
      </c>
      <c r="E38" s="47" t="s">
        <v>2000</v>
      </c>
      <c r="F38" s="47" t="s">
        <v>2282</v>
      </c>
      <c r="G38" s="47" t="s">
        <v>2283</v>
      </c>
      <c r="H38" s="12" t="s">
        <v>36</v>
      </c>
      <c r="I38" s="69"/>
      <c r="J38" s="84"/>
    </row>
    <row r="39" spans="1:10" ht="64.5" customHeight="1" x14ac:dyDescent="0.25">
      <c r="A39" s="8" t="s">
        <v>2405</v>
      </c>
      <c r="B39" s="226" t="s">
        <v>2002</v>
      </c>
      <c r="C39" s="132" t="s">
        <v>2018</v>
      </c>
      <c r="D39" s="81" t="s">
        <v>2003</v>
      </c>
      <c r="E39" s="82" t="s">
        <v>2004</v>
      </c>
      <c r="F39" s="83" t="s">
        <v>1603</v>
      </c>
      <c r="G39" s="82" t="s">
        <v>2005</v>
      </c>
      <c r="H39" s="83" t="s">
        <v>42</v>
      </c>
      <c r="I39" s="128"/>
      <c r="J39" s="116" t="s">
        <v>2006</v>
      </c>
    </row>
    <row r="40" spans="1:10" s="163" customFormat="1" ht="64.5" customHeight="1" x14ac:dyDescent="0.25">
      <c r="A40" s="170" t="s">
        <v>2406</v>
      </c>
      <c r="B40" s="226">
        <v>64499161918</v>
      </c>
      <c r="C40" s="132" t="s">
        <v>3080</v>
      </c>
      <c r="D40" s="81" t="s">
        <v>27</v>
      </c>
      <c r="E40" s="245" t="s">
        <v>3082</v>
      </c>
      <c r="F40" s="83" t="s">
        <v>3081</v>
      </c>
      <c r="G40" s="82" t="s">
        <v>1854</v>
      </c>
      <c r="H40" s="83" t="s">
        <v>42</v>
      </c>
      <c r="I40" s="128"/>
      <c r="J40" s="116"/>
    </row>
    <row r="41" spans="1:10" ht="64.5" customHeight="1" x14ac:dyDescent="0.25">
      <c r="A41" s="170" t="s">
        <v>2407</v>
      </c>
      <c r="B41" s="46">
        <v>83095275571</v>
      </c>
      <c r="C41" s="29" t="s">
        <v>2245</v>
      </c>
      <c r="D41" s="47" t="s">
        <v>1955</v>
      </c>
      <c r="E41" s="47" t="s">
        <v>2246</v>
      </c>
      <c r="F41" s="47" t="s">
        <v>2247</v>
      </c>
      <c r="G41" s="47" t="s">
        <v>2248</v>
      </c>
      <c r="H41" s="47" t="s">
        <v>42</v>
      </c>
      <c r="I41" s="69"/>
      <c r="J41" s="51" t="s">
        <v>2249</v>
      </c>
    </row>
    <row r="42" spans="1:10" ht="64.5" customHeight="1" x14ac:dyDescent="0.25">
      <c r="A42" s="8" t="s">
        <v>2408</v>
      </c>
      <c r="B42" s="44">
        <v>91272475</v>
      </c>
      <c r="C42" s="11" t="s">
        <v>184</v>
      </c>
      <c r="D42" s="12" t="s">
        <v>27</v>
      </c>
      <c r="E42" s="12" t="s">
        <v>43</v>
      </c>
      <c r="F42" s="12" t="s">
        <v>185</v>
      </c>
      <c r="G42" s="12" t="s">
        <v>186</v>
      </c>
      <c r="H42" s="12" t="s">
        <v>87</v>
      </c>
      <c r="I42" s="67" t="s">
        <v>188</v>
      </c>
      <c r="J42" s="23" t="str">
        <f>HYPERLINK("mailto:bc.drazen@gmail.com","bc.drazen@gmail.com")</f>
        <v>bc.drazen@gmail.com</v>
      </c>
    </row>
    <row r="43" spans="1:10" ht="64.5" customHeight="1" x14ac:dyDescent="0.25">
      <c r="A43" s="170" t="s">
        <v>2409</v>
      </c>
      <c r="B43" s="44">
        <v>92383998</v>
      </c>
      <c r="C43" s="11" t="s">
        <v>190</v>
      </c>
      <c r="D43" s="12" t="s">
        <v>27</v>
      </c>
      <c r="E43" s="12" t="s">
        <v>191</v>
      </c>
      <c r="F43" s="12" t="s">
        <v>192</v>
      </c>
      <c r="G43" s="12" t="s">
        <v>193</v>
      </c>
      <c r="H43" s="12" t="s">
        <v>36</v>
      </c>
      <c r="I43" s="67" t="s">
        <v>194</v>
      </c>
      <c r="J43" s="23"/>
    </row>
    <row r="44" spans="1:10" ht="64.5" customHeight="1" x14ac:dyDescent="0.25">
      <c r="A44" s="170" t="s">
        <v>2410</v>
      </c>
      <c r="B44" s="44">
        <v>91273374</v>
      </c>
      <c r="C44" s="11" t="s">
        <v>195</v>
      </c>
      <c r="D44" s="12" t="s">
        <v>27</v>
      </c>
      <c r="E44" s="12" t="s">
        <v>196</v>
      </c>
      <c r="F44" s="12" t="s">
        <v>197</v>
      </c>
      <c r="G44" s="12" t="s">
        <v>198</v>
      </c>
      <c r="H44" s="12" t="s">
        <v>36</v>
      </c>
      <c r="I44" s="67" t="s">
        <v>199</v>
      </c>
      <c r="J44" s="23" t="str">
        <f>HYPERLINK("mailto:ksenija.hudek@gmail.com","ksenija.hudek@gmail.com")</f>
        <v>ksenija.hudek@gmail.com</v>
      </c>
    </row>
    <row r="45" spans="1:10" ht="64.5" customHeight="1" x14ac:dyDescent="0.25">
      <c r="A45" s="8" t="s">
        <v>2411</v>
      </c>
      <c r="B45" s="46">
        <v>68049056143</v>
      </c>
      <c r="C45" s="29" t="s">
        <v>2229</v>
      </c>
      <c r="D45" s="47" t="s">
        <v>1955</v>
      </c>
      <c r="E45" s="47" t="s">
        <v>2230</v>
      </c>
      <c r="F45" s="47" t="s">
        <v>2231</v>
      </c>
      <c r="G45" s="47" t="s">
        <v>2232</v>
      </c>
      <c r="H45" s="47" t="s">
        <v>2233</v>
      </c>
      <c r="I45" s="69"/>
      <c r="J45" s="51" t="s">
        <v>2234</v>
      </c>
    </row>
    <row r="46" spans="1:10" s="163" customFormat="1" ht="64.5" customHeight="1" x14ac:dyDescent="0.25">
      <c r="A46" s="170" t="s">
        <v>2412</v>
      </c>
      <c r="B46" s="46">
        <v>48436611977</v>
      </c>
      <c r="C46" s="29" t="s">
        <v>3054</v>
      </c>
      <c r="D46" s="47" t="s">
        <v>27</v>
      </c>
      <c r="E46" s="47" t="s">
        <v>1863</v>
      </c>
      <c r="F46" s="47" t="s">
        <v>3053</v>
      </c>
      <c r="G46" s="47" t="s">
        <v>3055</v>
      </c>
      <c r="H46" s="47" t="s">
        <v>42</v>
      </c>
      <c r="I46" s="69"/>
      <c r="J46" s="51"/>
    </row>
    <row r="47" spans="1:10" ht="64.5" customHeight="1" x14ac:dyDescent="0.25">
      <c r="A47" s="170" t="s">
        <v>2413</v>
      </c>
      <c r="B47" s="44">
        <v>97425729</v>
      </c>
      <c r="C47" s="11" t="s">
        <v>206</v>
      </c>
      <c r="D47" s="12" t="s">
        <v>27</v>
      </c>
      <c r="E47" s="12" t="s">
        <v>46</v>
      </c>
      <c r="F47" s="12" t="s">
        <v>208</v>
      </c>
      <c r="G47" s="12" t="s">
        <v>209</v>
      </c>
      <c r="H47" s="12" t="s">
        <v>36</v>
      </c>
      <c r="I47" s="67" t="s">
        <v>210</v>
      </c>
      <c r="J47" s="23" t="str">
        <f>HYPERLINK("mailto:carrera.automobili@gmail.com","carrera.automobili@gmail.com")</f>
        <v>carrera.automobili@gmail.com</v>
      </c>
    </row>
    <row r="48" spans="1:10" ht="64.5" customHeight="1" x14ac:dyDescent="0.25">
      <c r="A48" s="8" t="s">
        <v>2414</v>
      </c>
      <c r="B48" s="44">
        <v>90153596</v>
      </c>
      <c r="C48" s="11" t="s">
        <v>211</v>
      </c>
      <c r="D48" s="12" t="s">
        <v>27</v>
      </c>
      <c r="E48" s="12" t="s">
        <v>213</v>
      </c>
      <c r="F48" s="12" t="s">
        <v>2656</v>
      </c>
      <c r="G48" s="12" t="s">
        <v>216</v>
      </c>
      <c r="H48" s="12" t="s">
        <v>36</v>
      </c>
      <c r="I48" s="67" t="s">
        <v>218</v>
      </c>
      <c r="J48" s="23" t="str">
        <f>HYPERLINK("mailto:kajzerica@vz.t-com.hr","kajzerica@vz.t-com.hr    chibo.centar@gmail.com")</f>
        <v>kajzerica@vz.t-com.hr    chibo.centar@gmail.com</v>
      </c>
    </row>
    <row r="49" spans="1:10" ht="64.5" customHeight="1" x14ac:dyDescent="0.25">
      <c r="A49" s="170" t="s">
        <v>2415</v>
      </c>
      <c r="B49" s="46">
        <v>58418570911</v>
      </c>
      <c r="C49" s="29" t="s">
        <v>2317</v>
      </c>
      <c r="D49" s="47" t="s">
        <v>2318</v>
      </c>
      <c r="E49" s="30" t="s">
        <v>2319</v>
      </c>
      <c r="F49" s="47" t="s">
        <v>2320</v>
      </c>
      <c r="G49" s="47" t="s">
        <v>2321</v>
      </c>
      <c r="H49" s="47" t="s">
        <v>1017</v>
      </c>
      <c r="I49" s="69"/>
      <c r="J49" s="84"/>
    </row>
    <row r="50" spans="1:10" s="163" customFormat="1" ht="64.5" customHeight="1" x14ac:dyDescent="0.25">
      <c r="A50" s="170" t="s">
        <v>2416</v>
      </c>
      <c r="B50" s="46">
        <v>80676637590</v>
      </c>
      <c r="C50" s="29" t="s">
        <v>3040</v>
      </c>
      <c r="D50" s="47" t="s">
        <v>2318</v>
      </c>
      <c r="E50" s="30" t="s">
        <v>2319</v>
      </c>
      <c r="F50" s="47" t="s">
        <v>3022</v>
      </c>
      <c r="G50" s="47" t="s">
        <v>1814</v>
      </c>
      <c r="H50" s="47" t="s">
        <v>42</v>
      </c>
      <c r="I50" s="69"/>
      <c r="J50" s="84"/>
    </row>
    <row r="51" spans="1:10" ht="64.5" customHeight="1" x14ac:dyDescent="0.25">
      <c r="A51" s="8" t="s">
        <v>2417</v>
      </c>
      <c r="B51" s="78">
        <v>17750441771</v>
      </c>
      <c r="C51" s="29" t="s">
        <v>2020</v>
      </c>
      <c r="D51" s="12" t="s">
        <v>27</v>
      </c>
      <c r="E51" s="49" t="s">
        <v>1925</v>
      </c>
      <c r="F51" s="30" t="s">
        <v>1926</v>
      </c>
      <c r="G51" s="30" t="s">
        <v>1865</v>
      </c>
      <c r="H51" s="27" t="s">
        <v>42</v>
      </c>
      <c r="I51" s="69"/>
      <c r="J51" s="84" t="s">
        <v>1927</v>
      </c>
    </row>
    <row r="52" spans="1:10" ht="64.5" customHeight="1" x14ac:dyDescent="0.25">
      <c r="A52" s="170" t="s">
        <v>2418</v>
      </c>
      <c r="B52" s="44">
        <v>91273030</v>
      </c>
      <c r="C52" s="11" t="s">
        <v>226</v>
      </c>
      <c r="D52" s="12" t="s">
        <v>27</v>
      </c>
      <c r="E52" s="12" t="s">
        <v>157</v>
      </c>
      <c r="F52" s="12" t="s">
        <v>227</v>
      </c>
      <c r="G52" s="12" t="s">
        <v>228</v>
      </c>
      <c r="H52" s="12" t="s">
        <v>36</v>
      </c>
      <c r="I52" s="67" t="s">
        <v>229</v>
      </c>
      <c r="J52" s="23" t="str">
        <f>HYPERLINK("mailto:saloncvijeca.dalija@gmail.com","saloncvijeca.dalija@gmail.com")</f>
        <v>saloncvijeca.dalija@gmail.com</v>
      </c>
    </row>
    <row r="53" spans="1:10" ht="64.5" customHeight="1" x14ac:dyDescent="0.25">
      <c r="A53" s="170" t="s">
        <v>2419</v>
      </c>
      <c r="B53" s="44">
        <v>25950627776</v>
      </c>
      <c r="C53" s="11" t="s">
        <v>237</v>
      </c>
      <c r="D53" s="12" t="s">
        <v>27</v>
      </c>
      <c r="E53" s="12" t="s">
        <v>238</v>
      </c>
      <c r="F53" s="12" t="s">
        <v>239</v>
      </c>
      <c r="G53" s="12" t="s">
        <v>240</v>
      </c>
      <c r="H53" s="12" t="s">
        <v>18</v>
      </c>
      <c r="I53" s="67" t="s">
        <v>241</v>
      </c>
      <c r="J53" s="23"/>
    </row>
    <row r="54" spans="1:10" ht="64.5" customHeight="1" x14ac:dyDescent="0.25">
      <c r="A54" s="8" t="s">
        <v>2420</v>
      </c>
      <c r="B54" s="44">
        <v>92383637</v>
      </c>
      <c r="C54" s="11" t="s">
        <v>242</v>
      </c>
      <c r="D54" s="12" t="s">
        <v>27</v>
      </c>
      <c r="E54" s="12" t="s">
        <v>46</v>
      </c>
      <c r="F54" s="12" t="s">
        <v>243</v>
      </c>
      <c r="G54" s="12" t="s">
        <v>244</v>
      </c>
      <c r="H54" s="12" t="s">
        <v>245</v>
      </c>
      <c r="I54" s="67" t="s">
        <v>246</v>
      </c>
      <c r="J54" s="23" t="str">
        <f>HYPERLINK("mailto:dadotransporti@gmail.com","dadotransporti@gmail.com")</f>
        <v>dadotransporti@gmail.com</v>
      </c>
    </row>
    <row r="55" spans="1:10" ht="64.5" customHeight="1" x14ac:dyDescent="0.25">
      <c r="A55" s="170" t="s">
        <v>2421</v>
      </c>
      <c r="B55" s="44">
        <v>91269849</v>
      </c>
      <c r="C55" s="11" t="s">
        <v>247</v>
      </c>
      <c r="D55" s="12" t="s">
        <v>27</v>
      </c>
      <c r="E55" s="12" t="s">
        <v>43</v>
      </c>
      <c r="F55" s="12" t="s">
        <v>1783</v>
      </c>
      <c r="G55" s="12" t="s">
        <v>248</v>
      </c>
      <c r="H55" s="12" t="s">
        <v>36</v>
      </c>
      <c r="I55" s="67" t="s">
        <v>249</v>
      </c>
      <c r="J55" s="23"/>
    </row>
    <row r="56" spans="1:10" ht="64.5" customHeight="1" x14ac:dyDescent="0.25">
      <c r="A56" s="170" t="s">
        <v>2422</v>
      </c>
      <c r="B56" s="44">
        <v>91269008</v>
      </c>
      <c r="C56" s="11" t="s">
        <v>250</v>
      </c>
      <c r="D56" s="12" t="s">
        <v>27</v>
      </c>
      <c r="E56" s="12" t="s">
        <v>251</v>
      </c>
      <c r="F56" s="12" t="s">
        <v>252</v>
      </c>
      <c r="G56" s="12" t="s">
        <v>254</v>
      </c>
      <c r="H56" s="12" t="s">
        <v>122</v>
      </c>
      <c r="I56" s="67" t="s">
        <v>255</v>
      </c>
      <c r="J56" s="23"/>
    </row>
    <row r="57" spans="1:10" ht="64.5" customHeight="1" x14ac:dyDescent="0.25">
      <c r="A57" s="8" t="s">
        <v>2423</v>
      </c>
      <c r="B57" s="44"/>
      <c r="C57" s="11" t="s">
        <v>2835</v>
      </c>
      <c r="D57" s="12" t="s">
        <v>819</v>
      </c>
      <c r="E57" s="12" t="s">
        <v>2838</v>
      </c>
      <c r="F57" s="12" t="s">
        <v>2837</v>
      </c>
      <c r="G57" s="12" t="s">
        <v>2836</v>
      </c>
      <c r="H57" s="12" t="s">
        <v>36</v>
      </c>
      <c r="I57" s="67"/>
      <c r="J57" s="51"/>
    </row>
    <row r="58" spans="1:10" s="163" customFormat="1" ht="64.5" customHeight="1" x14ac:dyDescent="0.25">
      <c r="A58" s="170" t="s">
        <v>2424</v>
      </c>
      <c r="B58" s="78">
        <v>49269443469</v>
      </c>
      <c r="C58" s="29" t="s">
        <v>2966</v>
      </c>
      <c r="D58" s="12" t="s">
        <v>1949</v>
      </c>
      <c r="E58" s="217" t="s">
        <v>1909</v>
      </c>
      <c r="F58" s="30" t="s">
        <v>2963</v>
      </c>
      <c r="G58" s="30" t="s">
        <v>2964</v>
      </c>
      <c r="H58" s="27" t="s">
        <v>42</v>
      </c>
      <c r="I58" s="72"/>
      <c r="J58" s="51" t="s">
        <v>2967</v>
      </c>
    </row>
    <row r="59" spans="1:10" ht="64.5" customHeight="1" x14ac:dyDescent="0.25">
      <c r="A59" s="170" t="s">
        <v>2425</v>
      </c>
      <c r="B59" s="44">
        <v>97501182</v>
      </c>
      <c r="C59" s="11" t="s">
        <v>2965</v>
      </c>
      <c r="D59" s="12" t="s">
        <v>27</v>
      </c>
      <c r="E59" s="12" t="s">
        <v>256</v>
      </c>
      <c r="F59" s="12" t="s">
        <v>257</v>
      </c>
      <c r="G59" s="12" t="s">
        <v>258</v>
      </c>
      <c r="H59" s="12" t="s">
        <v>259</v>
      </c>
      <c r="I59" s="67" t="s">
        <v>260</v>
      </c>
      <c r="J59" s="26" t="str">
        <f>HYPERLINK("mailto:sbenkus@gmail.com","sbenkus@gmail.com")</f>
        <v>sbenkus@gmail.com</v>
      </c>
    </row>
    <row r="60" spans="1:10" ht="64.5" customHeight="1" x14ac:dyDescent="0.25">
      <c r="A60" s="8" t="s">
        <v>2426</v>
      </c>
      <c r="B60" s="44" t="s">
        <v>2664</v>
      </c>
      <c r="C60" s="11" t="s">
        <v>2734</v>
      </c>
      <c r="D60" s="12" t="s">
        <v>2007</v>
      </c>
      <c r="E60" s="12" t="s">
        <v>2660</v>
      </c>
      <c r="F60" s="12" t="s">
        <v>2662</v>
      </c>
      <c r="G60" s="12" t="s">
        <v>2663</v>
      </c>
      <c r="H60" s="12" t="s">
        <v>130</v>
      </c>
      <c r="I60" s="67" t="s">
        <v>2661</v>
      </c>
      <c r="J60" s="162"/>
    </row>
    <row r="61" spans="1:10" s="163" customFormat="1" ht="64.5" customHeight="1" x14ac:dyDescent="0.25">
      <c r="A61" s="170" t="s">
        <v>2427</v>
      </c>
      <c r="B61" s="44" t="s">
        <v>2983</v>
      </c>
      <c r="C61" s="11" t="s">
        <v>3277</v>
      </c>
      <c r="D61" s="12" t="s">
        <v>2985</v>
      </c>
      <c r="E61" s="12" t="s">
        <v>2984</v>
      </c>
      <c r="F61" s="12" t="s">
        <v>2986</v>
      </c>
      <c r="G61" s="12" t="s">
        <v>2987</v>
      </c>
      <c r="H61" s="12" t="s">
        <v>130</v>
      </c>
      <c r="I61" s="67"/>
      <c r="J61" s="162"/>
    </row>
    <row r="62" spans="1:10" ht="64.5" customHeight="1" x14ac:dyDescent="0.25">
      <c r="A62" s="170" t="s">
        <v>2428</v>
      </c>
      <c r="B62" s="44">
        <v>84891127540</v>
      </c>
      <c r="C62" s="11" t="s">
        <v>2735</v>
      </c>
      <c r="D62" s="12" t="s">
        <v>2667</v>
      </c>
      <c r="E62" s="12" t="s">
        <v>2666</v>
      </c>
      <c r="F62" s="12" t="s">
        <v>2670</v>
      </c>
      <c r="G62" s="12" t="s">
        <v>2668</v>
      </c>
      <c r="H62" s="12" t="s">
        <v>36</v>
      </c>
      <c r="I62" s="67" t="s">
        <v>2669</v>
      </c>
      <c r="J62" s="55" t="s">
        <v>2671</v>
      </c>
    </row>
    <row r="63" spans="1:10" ht="64.5" customHeight="1" x14ac:dyDescent="0.25">
      <c r="A63" s="8" t="s">
        <v>2429</v>
      </c>
      <c r="B63" s="226">
        <v>40892919524</v>
      </c>
      <c r="C63" s="31" t="s">
        <v>2177</v>
      </c>
      <c r="D63" s="83" t="s">
        <v>27</v>
      </c>
      <c r="E63" s="81" t="s">
        <v>2165</v>
      </c>
      <c r="F63" s="83" t="s">
        <v>2166</v>
      </c>
      <c r="G63" s="83" t="s">
        <v>2167</v>
      </c>
      <c r="H63" s="83" t="s">
        <v>42</v>
      </c>
      <c r="I63" s="128"/>
      <c r="J63" s="138"/>
    </row>
    <row r="64" spans="1:10" ht="64.5" customHeight="1" x14ac:dyDescent="0.25">
      <c r="A64" s="170" t="s">
        <v>2430</v>
      </c>
      <c r="B64" s="46">
        <v>69637698085</v>
      </c>
      <c r="C64" s="29" t="s">
        <v>3272</v>
      </c>
      <c r="D64" s="30" t="s">
        <v>27</v>
      </c>
      <c r="E64" s="30" t="s">
        <v>388</v>
      </c>
      <c r="F64" s="30" t="s">
        <v>460</v>
      </c>
      <c r="G64" s="30" t="s">
        <v>461</v>
      </c>
      <c r="H64" s="30" t="s">
        <v>42</v>
      </c>
      <c r="I64" s="69" t="s">
        <v>462</v>
      </c>
      <c r="J64" s="51" t="s">
        <v>1794</v>
      </c>
    </row>
    <row r="65" spans="1:10" s="163" customFormat="1" ht="64.5" customHeight="1" x14ac:dyDescent="0.25">
      <c r="A65" s="170" t="s">
        <v>2431</v>
      </c>
      <c r="B65" s="46">
        <v>10367452110</v>
      </c>
      <c r="C65" s="29" t="s">
        <v>3273</v>
      </c>
      <c r="D65" s="30" t="s">
        <v>27</v>
      </c>
      <c r="E65" s="30" t="s">
        <v>3276</v>
      </c>
      <c r="F65" s="30" t="s">
        <v>3274</v>
      </c>
      <c r="G65" s="30" t="s">
        <v>3275</v>
      </c>
      <c r="H65" s="30" t="s">
        <v>42</v>
      </c>
      <c r="I65" s="69"/>
      <c r="J65" s="51"/>
    </row>
    <row r="66" spans="1:10" ht="64.5" customHeight="1" x14ac:dyDescent="0.25">
      <c r="A66" s="8" t="s">
        <v>2432</v>
      </c>
      <c r="B66" s="44">
        <v>91271096</v>
      </c>
      <c r="C66" s="11" t="s">
        <v>261</v>
      </c>
      <c r="D66" s="12" t="s">
        <v>27</v>
      </c>
      <c r="E66" s="12" t="s">
        <v>262</v>
      </c>
      <c r="F66" s="12" t="s">
        <v>263</v>
      </c>
      <c r="G66" s="12" t="s">
        <v>264</v>
      </c>
      <c r="H66" s="12" t="s">
        <v>36</v>
      </c>
      <c r="I66" s="67" t="s">
        <v>265</v>
      </c>
      <c r="J66" s="23"/>
    </row>
    <row r="67" spans="1:10" s="163" customFormat="1" ht="78" customHeight="1" x14ac:dyDescent="0.25">
      <c r="A67" s="170" t="s">
        <v>2433</v>
      </c>
      <c r="B67" s="44">
        <v>37869557494</v>
      </c>
      <c r="C67" s="11" t="s">
        <v>3087</v>
      </c>
      <c r="D67" s="12" t="s">
        <v>3088</v>
      </c>
      <c r="E67" s="12" t="s">
        <v>3089</v>
      </c>
      <c r="F67" s="12" t="s">
        <v>3090</v>
      </c>
      <c r="G67" s="12" t="s">
        <v>3091</v>
      </c>
      <c r="H67" s="12" t="s">
        <v>2233</v>
      </c>
      <c r="I67" s="67"/>
      <c r="J67" s="23"/>
    </row>
    <row r="68" spans="1:10" s="163" customFormat="1" ht="64.5" customHeight="1" x14ac:dyDescent="0.25">
      <c r="A68" s="170" t="s">
        <v>2434</v>
      </c>
      <c r="B68" s="44">
        <v>70871949813</v>
      </c>
      <c r="C68" s="11" t="s">
        <v>3026</v>
      </c>
      <c r="D68" s="12" t="s">
        <v>182</v>
      </c>
      <c r="E68" s="12" t="s">
        <v>3027</v>
      </c>
      <c r="F68" s="12" t="s">
        <v>3028</v>
      </c>
      <c r="G68" s="12" t="s">
        <v>3029</v>
      </c>
      <c r="H68" s="12" t="s">
        <v>36</v>
      </c>
      <c r="I68" s="67"/>
      <c r="J68" s="23"/>
    </row>
    <row r="69" spans="1:10" ht="64.5" customHeight="1" x14ac:dyDescent="0.25">
      <c r="A69" s="8" t="s">
        <v>2435</v>
      </c>
      <c r="B69" s="45">
        <v>97308331</v>
      </c>
      <c r="C69" s="16" t="s">
        <v>2021</v>
      </c>
      <c r="D69" s="17" t="s">
        <v>27</v>
      </c>
      <c r="E69" s="17" t="s">
        <v>269</v>
      </c>
      <c r="F69" s="17" t="s">
        <v>1784</v>
      </c>
      <c r="G69" s="17" t="s">
        <v>270</v>
      </c>
      <c r="H69" s="17" t="s">
        <v>36</v>
      </c>
      <c r="I69" s="66" t="s">
        <v>271</v>
      </c>
      <c r="J69" s="14" t="str">
        <f>HYPERLINK("mailto:elektrogolub@gmail.com","elektrogolub@gmail.com ")</f>
        <v xml:space="preserve">elektrogolub@gmail.com </v>
      </c>
    </row>
    <row r="70" spans="1:10" ht="64.5" customHeight="1" x14ac:dyDescent="0.25">
      <c r="A70" s="170" t="s">
        <v>2436</v>
      </c>
      <c r="B70" s="45">
        <v>92384145</v>
      </c>
      <c r="C70" s="16" t="s">
        <v>272</v>
      </c>
      <c r="D70" s="17" t="s">
        <v>27</v>
      </c>
      <c r="E70" s="17" t="s">
        <v>273</v>
      </c>
      <c r="F70" s="17" t="s">
        <v>274</v>
      </c>
      <c r="G70" s="17" t="s">
        <v>275</v>
      </c>
      <c r="H70" s="17" t="s">
        <v>36</v>
      </c>
      <c r="I70" s="66" t="s">
        <v>276</v>
      </c>
      <c r="J70" s="14" t="str">
        <f>HYPERLINK("mailto:damir.friscic@gmail.com","damir.friscic@gmail.com")</f>
        <v>damir.friscic@gmail.com</v>
      </c>
    </row>
    <row r="71" spans="1:10" ht="64.5" customHeight="1" x14ac:dyDescent="0.25">
      <c r="A71" s="170" t="s">
        <v>2437</v>
      </c>
      <c r="B71" s="45">
        <v>91273943</v>
      </c>
      <c r="C71" s="16" t="s">
        <v>279</v>
      </c>
      <c r="D71" s="17" t="s">
        <v>14</v>
      </c>
      <c r="E71" s="17" t="s">
        <v>1785</v>
      </c>
      <c r="F71" s="17" t="s">
        <v>280</v>
      </c>
      <c r="G71" s="17" t="s">
        <v>281</v>
      </c>
      <c r="H71" s="17" t="s">
        <v>36</v>
      </c>
      <c r="I71" s="66" t="s">
        <v>282</v>
      </c>
      <c r="J71" s="14" t="s">
        <v>284</v>
      </c>
    </row>
    <row r="72" spans="1:10" ht="64.5" customHeight="1" x14ac:dyDescent="0.25">
      <c r="A72" s="8" t="s">
        <v>2438</v>
      </c>
      <c r="B72" s="45">
        <v>92384331</v>
      </c>
      <c r="C72" s="16" t="s">
        <v>288</v>
      </c>
      <c r="D72" s="17" t="s">
        <v>27</v>
      </c>
      <c r="E72" s="17" t="s">
        <v>269</v>
      </c>
      <c r="F72" s="17" t="s">
        <v>289</v>
      </c>
      <c r="G72" s="17" t="s">
        <v>1786</v>
      </c>
      <c r="H72" s="17" t="s">
        <v>18</v>
      </c>
      <c r="I72" s="66"/>
      <c r="J72" s="14"/>
    </row>
    <row r="73" spans="1:10" ht="64.5" customHeight="1" x14ac:dyDescent="0.25">
      <c r="A73" s="170" t="s">
        <v>2439</v>
      </c>
      <c r="B73" s="45">
        <v>91269270</v>
      </c>
      <c r="C73" s="16" t="s">
        <v>290</v>
      </c>
      <c r="D73" s="17" t="s">
        <v>27</v>
      </c>
      <c r="E73" s="17" t="s">
        <v>291</v>
      </c>
      <c r="F73" s="17" t="s">
        <v>292</v>
      </c>
      <c r="G73" s="17" t="s">
        <v>293</v>
      </c>
      <c r="H73" s="17" t="s">
        <v>36</v>
      </c>
      <c r="I73" s="66" t="s">
        <v>294</v>
      </c>
      <c r="J73" s="14" t="str">
        <f>HYPERLINK("mailto:enter.ivanec@gmail.com","enter.ivanec@gmail.com")</f>
        <v>enter.ivanec@gmail.com</v>
      </c>
    </row>
    <row r="74" spans="1:10" ht="64.5" customHeight="1" x14ac:dyDescent="0.25">
      <c r="A74" s="170" t="s">
        <v>2440</v>
      </c>
      <c r="B74" s="78">
        <v>10203066832</v>
      </c>
      <c r="C74" s="29" t="s">
        <v>2022</v>
      </c>
      <c r="D74" s="12" t="s">
        <v>27</v>
      </c>
      <c r="E74" s="49" t="s">
        <v>1938</v>
      </c>
      <c r="F74" s="30" t="s">
        <v>1939</v>
      </c>
      <c r="G74" s="30" t="s">
        <v>1940</v>
      </c>
      <c r="H74" s="27" t="s">
        <v>42</v>
      </c>
      <c r="I74" s="69"/>
      <c r="J74" s="84" t="s">
        <v>1941</v>
      </c>
    </row>
    <row r="75" spans="1:10" ht="64.5" customHeight="1" x14ac:dyDescent="0.25">
      <c r="A75" s="8" t="s">
        <v>2441</v>
      </c>
      <c r="B75" s="46">
        <v>94666081533</v>
      </c>
      <c r="C75" s="29" t="s">
        <v>450</v>
      </c>
      <c r="D75" s="30" t="s">
        <v>451</v>
      </c>
      <c r="E75" s="30" t="s">
        <v>452</v>
      </c>
      <c r="F75" s="30" t="s">
        <v>20</v>
      </c>
      <c r="G75" s="30" t="s">
        <v>453</v>
      </c>
      <c r="H75" s="30" t="s">
        <v>42</v>
      </c>
      <c r="I75" s="69" t="s">
        <v>454</v>
      </c>
      <c r="J75" s="14" t="s">
        <v>455</v>
      </c>
    </row>
    <row r="76" spans="1:10" ht="64.5" customHeight="1" x14ac:dyDescent="0.25">
      <c r="A76" s="170" t="s">
        <v>2442</v>
      </c>
      <c r="B76" s="45">
        <v>91272408</v>
      </c>
      <c r="C76" s="16" t="s">
        <v>304</v>
      </c>
      <c r="D76" s="17" t="s">
        <v>27</v>
      </c>
      <c r="E76" s="17" t="s">
        <v>305</v>
      </c>
      <c r="F76" s="17" t="s">
        <v>306</v>
      </c>
      <c r="G76" s="17" t="s">
        <v>1787</v>
      </c>
      <c r="H76" s="17" t="s">
        <v>36</v>
      </c>
      <c r="I76" s="66" t="s">
        <v>307</v>
      </c>
      <c r="J76" s="14" t="str">
        <f>HYPERLINK("mailto:cvjecarnicaflora@gmail.com","cvjecarnicaflora@gmail.com")</f>
        <v>cvjecarnicaflora@gmail.com</v>
      </c>
    </row>
    <row r="77" spans="1:10" ht="64.5" customHeight="1" x14ac:dyDescent="0.25">
      <c r="A77" s="170" t="s">
        <v>2443</v>
      </c>
      <c r="B77" s="44">
        <v>36744128363</v>
      </c>
      <c r="C77" s="11" t="s">
        <v>2827</v>
      </c>
      <c r="D77" s="12" t="s">
        <v>1949</v>
      </c>
      <c r="E77" s="12" t="s">
        <v>2090</v>
      </c>
      <c r="F77" s="12" t="s">
        <v>2825</v>
      </c>
      <c r="G77" s="12" t="s">
        <v>2824</v>
      </c>
      <c r="H77" s="10" t="s">
        <v>130</v>
      </c>
      <c r="I77" s="67"/>
      <c r="J77" s="51" t="s">
        <v>2826</v>
      </c>
    </row>
    <row r="78" spans="1:10" ht="64.5" customHeight="1" x14ac:dyDescent="0.25">
      <c r="A78" s="8" t="s">
        <v>2444</v>
      </c>
      <c r="B78" s="45">
        <v>92384676</v>
      </c>
      <c r="C78" s="16" t="s">
        <v>312</v>
      </c>
      <c r="D78" s="17" t="s">
        <v>27</v>
      </c>
      <c r="E78" s="17" t="s">
        <v>313</v>
      </c>
      <c r="F78" s="17" t="s">
        <v>314</v>
      </c>
      <c r="G78" s="17" t="s">
        <v>315</v>
      </c>
      <c r="H78" s="17" t="s">
        <v>36</v>
      </c>
      <c r="I78" s="66" t="s">
        <v>316</v>
      </c>
      <c r="J78" s="14" t="str">
        <f>HYPERLINK("mailto:frigotehnika%40hi.t-com.hr","frigotehnika@hi.t-com.hr")</f>
        <v>frigotehnika@hi.t-com.hr</v>
      </c>
    </row>
    <row r="79" spans="1:10" ht="64.5" customHeight="1" x14ac:dyDescent="0.25">
      <c r="A79" s="170" t="s">
        <v>2445</v>
      </c>
      <c r="B79" s="226">
        <v>41301302696</v>
      </c>
      <c r="C79" s="31" t="s">
        <v>2179</v>
      </c>
      <c r="D79" s="83" t="s">
        <v>27</v>
      </c>
      <c r="E79" s="81" t="s">
        <v>2106</v>
      </c>
      <c r="F79" s="83" t="s">
        <v>2168</v>
      </c>
      <c r="G79" s="83" t="s">
        <v>2169</v>
      </c>
      <c r="H79" s="83" t="s">
        <v>42</v>
      </c>
      <c r="I79" s="128" t="s">
        <v>2181</v>
      </c>
      <c r="J79" s="119" t="s">
        <v>2180</v>
      </c>
    </row>
    <row r="80" spans="1:10" ht="64.5" customHeight="1" x14ac:dyDescent="0.25">
      <c r="A80" s="170" t="s">
        <v>2446</v>
      </c>
      <c r="B80" s="45">
        <v>91271606</v>
      </c>
      <c r="C80" s="16" t="s">
        <v>323</v>
      </c>
      <c r="D80" s="17" t="s">
        <v>27</v>
      </c>
      <c r="E80" s="17" t="s">
        <v>324</v>
      </c>
      <c r="F80" s="17" t="s">
        <v>325</v>
      </c>
      <c r="G80" s="17" t="s">
        <v>326</v>
      </c>
      <c r="H80" s="17" t="s">
        <v>36</v>
      </c>
      <c r="I80" s="66" t="s">
        <v>328</v>
      </c>
      <c r="J80" s="14" t="str">
        <f>HYPERLINK("mailto:knjizara.friscic@vz.t-com.hr","knjizara.friscic@vz.t-com.hr")</f>
        <v>knjizara.friscic@vz.t-com.hr</v>
      </c>
    </row>
    <row r="81" spans="1:10" ht="64.5" customHeight="1" x14ac:dyDescent="0.25">
      <c r="A81" s="8" t="s">
        <v>2447</v>
      </c>
      <c r="B81" s="45">
        <v>91268761</v>
      </c>
      <c r="C81" s="16" t="s">
        <v>335</v>
      </c>
      <c r="D81" s="17" t="s">
        <v>27</v>
      </c>
      <c r="E81" s="17" t="s">
        <v>191</v>
      </c>
      <c r="F81" s="17" t="s">
        <v>1788</v>
      </c>
      <c r="G81" s="17" t="s">
        <v>1789</v>
      </c>
      <c r="H81" s="17" t="s">
        <v>36</v>
      </c>
      <c r="I81" s="66" t="s">
        <v>336</v>
      </c>
      <c r="J81" s="14" t="str">
        <f>HYPERLINK("mailto:marijana.habek@gmail.com","marijana.habek@gmail.com")</f>
        <v>marijana.habek@gmail.com</v>
      </c>
    </row>
    <row r="82" spans="1:10" ht="64.5" customHeight="1" x14ac:dyDescent="0.25">
      <c r="A82" s="170" t="s">
        <v>2448</v>
      </c>
      <c r="B82" s="45">
        <v>91272726</v>
      </c>
      <c r="C82" s="16" t="s">
        <v>340</v>
      </c>
      <c r="D82" s="17" t="s">
        <v>27</v>
      </c>
      <c r="E82" s="17" t="s">
        <v>191</v>
      </c>
      <c r="F82" s="17" t="s">
        <v>341</v>
      </c>
      <c r="G82" s="17" t="s">
        <v>342</v>
      </c>
      <c r="H82" s="17" t="s">
        <v>36</v>
      </c>
      <c r="I82" s="66" t="s">
        <v>343</v>
      </c>
      <c r="J82" s="14" t="str">
        <f>HYPERLINK("mailto:sanja.vinko@vz.t-com.hr","sanja.vinko@vz.t-com.hr")</f>
        <v>sanja.vinko@vz.t-com.hr</v>
      </c>
    </row>
    <row r="83" spans="1:10" ht="64.5" customHeight="1" x14ac:dyDescent="0.25">
      <c r="A83" s="170" t="s">
        <v>2449</v>
      </c>
      <c r="B83" s="45">
        <v>97597996</v>
      </c>
      <c r="C83" s="16" t="s">
        <v>344</v>
      </c>
      <c r="D83" s="17" t="s">
        <v>27</v>
      </c>
      <c r="E83" s="17" t="s">
        <v>191</v>
      </c>
      <c r="F83" s="17" t="s">
        <v>345</v>
      </c>
      <c r="G83" s="17" t="s">
        <v>347</v>
      </c>
      <c r="H83" s="17" t="s">
        <v>36</v>
      </c>
      <c r="I83" s="66" t="s">
        <v>349</v>
      </c>
      <c r="J83" s="14" t="str">
        <f>HYPERLINK("mailto:sladjana.sambolek@hotmail.com","sladjana.sambolek@hotmail.com")</f>
        <v>sladjana.sambolek@hotmail.com</v>
      </c>
    </row>
    <row r="84" spans="1:10" ht="64.5" customHeight="1" x14ac:dyDescent="0.25">
      <c r="A84" s="8" t="s">
        <v>2450</v>
      </c>
      <c r="B84" s="45">
        <v>91271185</v>
      </c>
      <c r="C84" s="16" t="s">
        <v>351</v>
      </c>
      <c r="D84" s="17" t="s">
        <v>27</v>
      </c>
      <c r="E84" s="17" t="s">
        <v>191</v>
      </c>
      <c r="F84" s="17" t="s">
        <v>352</v>
      </c>
      <c r="G84" s="17" t="s">
        <v>353</v>
      </c>
      <c r="H84" s="17" t="s">
        <v>36</v>
      </c>
      <c r="I84" s="66" t="s">
        <v>354</v>
      </c>
      <c r="J84" s="14"/>
    </row>
    <row r="85" spans="1:10" ht="64.5" customHeight="1" x14ac:dyDescent="0.25">
      <c r="A85" s="170" t="s">
        <v>2451</v>
      </c>
      <c r="B85" s="45">
        <v>97102768</v>
      </c>
      <c r="C85" s="16" t="s">
        <v>358</v>
      </c>
      <c r="D85" s="17" t="s">
        <v>27</v>
      </c>
      <c r="E85" s="17" t="s">
        <v>191</v>
      </c>
      <c r="F85" s="17" t="s">
        <v>359</v>
      </c>
      <c r="G85" s="17" t="s">
        <v>360</v>
      </c>
      <c r="H85" s="17" t="s">
        <v>64</v>
      </c>
      <c r="I85" s="66" t="s">
        <v>361</v>
      </c>
      <c r="J85" s="14" t="str">
        <f>HYPERLINK("mailto:info@learta.net","info@learta.net")</f>
        <v>info@learta.net</v>
      </c>
    </row>
    <row r="86" spans="1:10" ht="64.5" customHeight="1" x14ac:dyDescent="0.25">
      <c r="A86" s="170" t="s">
        <v>2452</v>
      </c>
      <c r="B86" s="226">
        <v>25557858396</v>
      </c>
      <c r="C86" s="29" t="s">
        <v>2023</v>
      </c>
      <c r="D86" s="135" t="s">
        <v>1989</v>
      </c>
      <c r="E86" s="81" t="s">
        <v>1990</v>
      </c>
      <c r="F86" s="81" t="s">
        <v>1991</v>
      </c>
      <c r="G86" s="81" t="s">
        <v>1992</v>
      </c>
      <c r="H86" s="81" t="s">
        <v>1923</v>
      </c>
      <c r="I86" s="128"/>
      <c r="J86" s="137" t="s">
        <v>1993</v>
      </c>
    </row>
    <row r="87" spans="1:10" ht="64.5" customHeight="1" x14ac:dyDescent="0.25">
      <c r="A87" s="8" t="s">
        <v>2453</v>
      </c>
      <c r="B87" s="46">
        <v>90154991</v>
      </c>
      <c r="C87" s="29" t="s">
        <v>512</v>
      </c>
      <c r="D87" s="30" t="s">
        <v>27</v>
      </c>
      <c r="E87" s="30" t="s">
        <v>513</v>
      </c>
      <c r="F87" s="30" t="s">
        <v>514</v>
      </c>
      <c r="G87" s="30" t="s">
        <v>515</v>
      </c>
      <c r="H87" s="30" t="s">
        <v>36</v>
      </c>
      <c r="I87" s="69" t="s">
        <v>516</v>
      </c>
      <c r="J87" s="14" t="str">
        <f>HYPERLINK("mailto:sadik.iseini@hotmail.com","sadik.iseini@hotmail.com / sadik.iseini@gmail.com")</f>
        <v>sadik.iseini@hotmail.com / sadik.iseini@gmail.com</v>
      </c>
    </row>
    <row r="88" spans="1:10" ht="64.5" customHeight="1" x14ac:dyDescent="0.25">
      <c r="A88" s="170" t="s">
        <v>2454</v>
      </c>
      <c r="B88" s="46">
        <v>91270839</v>
      </c>
      <c r="C88" s="29" t="s">
        <v>527</v>
      </c>
      <c r="D88" s="30" t="s">
        <v>27</v>
      </c>
      <c r="E88" s="30" t="s">
        <v>528</v>
      </c>
      <c r="F88" s="47" t="s">
        <v>1797</v>
      </c>
      <c r="G88" s="30" t="s">
        <v>530</v>
      </c>
      <c r="H88" s="30" t="s">
        <v>532</v>
      </c>
      <c r="I88" s="69" t="s">
        <v>534</v>
      </c>
      <c r="J88" s="14"/>
    </row>
    <row r="89" spans="1:10" ht="64.5" customHeight="1" x14ac:dyDescent="0.25">
      <c r="A89" s="170" t="s">
        <v>2455</v>
      </c>
      <c r="B89" s="226" t="s">
        <v>2110</v>
      </c>
      <c r="C89" s="29" t="s">
        <v>2175</v>
      </c>
      <c r="D89" s="81" t="s">
        <v>2003</v>
      </c>
      <c r="E89" s="81" t="s">
        <v>2111</v>
      </c>
      <c r="F89" s="83" t="s">
        <v>2112</v>
      </c>
      <c r="G89" s="81" t="s">
        <v>2113</v>
      </c>
      <c r="H89" s="83" t="s">
        <v>2114</v>
      </c>
      <c r="I89" s="149" t="s">
        <v>2121</v>
      </c>
      <c r="J89" s="138"/>
    </row>
    <row r="90" spans="1:10" s="163" customFormat="1" ht="64.5" customHeight="1" x14ac:dyDescent="0.25">
      <c r="A90" s="8" t="s">
        <v>2456</v>
      </c>
      <c r="B90" s="226">
        <v>82549411880</v>
      </c>
      <c r="C90" s="29" t="s">
        <v>3066</v>
      </c>
      <c r="D90" s="47" t="s">
        <v>1959</v>
      </c>
      <c r="E90" s="47" t="s">
        <v>3067</v>
      </c>
      <c r="F90" s="47" t="s">
        <v>3064</v>
      </c>
      <c r="G90" s="47" t="s">
        <v>3065</v>
      </c>
      <c r="H90" s="235" t="s">
        <v>42</v>
      </c>
      <c r="I90" s="149"/>
      <c r="J90" s="138"/>
    </row>
    <row r="91" spans="1:10" s="163" customFormat="1" ht="64.5" customHeight="1" x14ac:dyDescent="0.25">
      <c r="A91" s="170" t="s">
        <v>2457</v>
      </c>
      <c r="B91" s="226">
        <v>54486313603</v>
      </c>
      <c r="C91" s="29" t="s">
        <v>3313</v>
      </c>
      <c r="D91" s="47" t="s">
        <v>2003</v>
      </c>
      <c r="E91" s="47" t="s">
        <v>3314</v>
      </c>
      <c r="F91" s="47" t="s">
        <v>3315</v>
      </c>
      <c r="G91" s="47" t="s">
        <v>3316</v>
      </c>
      <c r="H91" s="235" t="s">
        <v>42</v>
      </c>
      <c r="I91" s="149"/>
      <c r="J91" s="138"/>
    </row>
    <row r="92" spans="1:10" ht="64.5" customHeight="1" x14ac:dyDescent="0.25">
      <c r="A92" s="170" t="s">
        <v>2458</v>
      </c>
      <c r="B92" s="46">
        <v>90153308</v>
      </c>
      <c r="C92" s="29" t="s">
        <v>538</v>
      </c>
      <c r="D92" s="30" t="s">
        <v>182</v>
      </c>
      <c r="E92" s="30" t="s">
        <v>183</v>
      </c>
      <c r="F92" s="30" t="s">
        <v>539</v>
      </c>
      <c r="G92" s="30" t="s">
        <v>540</v>
      </c>
      <c r="H92" s="30" t="s">
        <v>36</v>
      </c>
      <c r="I92" s="69" t="s">
        <v>541</v>
      </c>
      <c r="J92" s="14" t="s">
        <v>542</v>
      </c>
    </row>
    <row r="93" spans="1:10" ht="64.5" customHeight="1" x14ac:dyDescent="0.25">
      <c r="A93" s="8" t="s">
        <v>2459</v>
      </c>
      <c r="B93" s="46">
        <v>97194018</v>
      </c>
      <c r="C93" s="29" t="s">
        <v>555</v>
      </c>
      <c r="D93" s="30" t="s">
        <v>27</v>
      </c>
      <c r="E93" s="30" t="s">
        <v>256</v>
      </c>
      <c r="F93" s="30" t="s">
        <v>556</v>
      </c>
      <c r="G93" s="47" t="s">
        <v>1798</v>
      </c>
      <c r="H93" s="47" t="s">
        <v>36</v>
      </c>
      <c r="I93" s="69" t="s">
        <v>558</v>
      </c>
      <c r="J93" s="14" t="str">
        <f>HYPERLINK("mailto:info@graphing.hr","info@graphing.hr")</f>
        <v>info@graphing.hr</v>
      </c>
    </row>
    <row r="94" spans="1:10" s="163" customFormat="1" ht="64.5" customHeight="1" x14ac:dyDescent="0.25">
      <c r="A94" s="170" t="s">
        <v>2460</v>
      </c>
      <c r="B94" s="46">
        <v>40162044969</v>
      </c>
      <c r="C94" s="29" t="s">
        <v>3010</v>
      </c>
      <c r="D94" s="47" t="s">
        <v>1955</v>
      </c>
      <c r="E94" s="47" t="s">
        <v>3011</v>
      </c>
      <c r="F94" s="47" t="s">
        <v>3012</v>
      </c>
      <c r="G94" s="47" t="s">
        <v>3013</v>
      </c>
      <c r="H94" s="47" t="s">
        <v>87</v>
      </c>
      <c r="I94" s="69"/>
      <c r="J94" s="14"/>
    </row>
    <row r="95" spans="1:10" ht="64.5" customHeight="1" x14ac:dyDescent="0.25">
      <c r="A95" s="170" t="s">
        <v>2461</v>
      </c>
      <c r="B95" s="46">
        <v>91271053</v>
      </c>
      <c r="C95" s="29" t="s">
        <v>569</v>
      </c>
      <c r="D95" s="30" t="s">
        <v>14</v>
      </c>
      <c r="E95" s="30" t="s">
        <v>572</v>
      </c>
      <c r="F95" s="30" t="s">
        <v>573</v>
      </c>
      <c r="G95" s="30" t="s">
        <v>574</v>
      </c>
      <c r="H95" s="30" t="s">
        <v>135</v>
      </c>
      <c r="I95" s="69" t="s">
        <v>575</v>
      </c>
      <c r="J95" s="14" t="str">
        <f>HYPERLINK("mailto:alenkahabuzin@hotmail.com","alenkahabuzin@hotmail.com")</f>
        <v>alenkahabuzin@hotmail.com</v>
      </c>
    </row>
    <row r="96" spans="1:10" ht="64.5" customHeight="1" x14ac:dyDescent="0.25">
      <c r="A96" s="8" t="s">
        <v>2462</v>
      </c>
      <c r="B96" s="46">
        <v>96187018259</v>
      </c>
      <c r="C96" s="29" t="s">
        <v>2289</v>
      </c>
      <c r="D96" s="30" t="s">
        <v>2294</v>
      </c>
      <c r="E96" s="47" t="s">
        <v>2293</v>
      </c>
      <c r="F96" s="47" t="s">
        <v>2292</v>
      </c>
      <c r="G96" s="47" t="s">
        <v>2291</v>
      </c>
      <c r="H96" s="47" t="s">
        <v>2290</v>
      </c>
      <c r="I96" s="69"/>
      <c r="J96" s="84"/>
    </row>
    <row r="97" spans="1:10" ht="64.5" customHeight="1" x14ac:dyDescent="0.25">
      <c r="A97" s="170" t="s">
        <v>2463</v>
      </c>
      <c r="B97" s="46">
        <v>92669751</v>
      </c>
      <c r="C97" s="29" t="s">
        <v>578</v>
      </c>
      <c r="D97" s="30" t="s">
        <v>14</v>
      </c>
      <c r="E97" s="30" t="s">
        <v>580</v>
      </c>
      <c r="F97" s="30" t="s">
        <v>582</v>
      </c>
      <c r="G97" s="30" t="s">
        <v>584</v>
      </c>
      <c r="H97" s="30" t="s">
        <v>36</v>
      </c>
      <c r="I97" s="69" t="s">
        <v>587</v>
      </c>
      <c r="J97" s="14" t="str">
        <f>HYPERLINK("mailto:igorhranic@hotmail.com","igorhranic@hotmail.com")</f>
        <v>igorhranic@hotmail.com</v>
      </c>
    </row>
    <row r="98" spans="1:10" ht="64.5" customHeight="1" x14ac:dyDescent="0.25">
      <c r="A98" s="170" t="s">
        <v>2464</v>
      </c>
      <c r="B98" s="46">
        <v>90153502</v>
      </c>
      <c r="C98" s="29" t="s">
        <v>591</v>
      </c>
      <c r="D98" s="30" t="s">
        <v>27</v>
      </c>
      <c r="E98" s="30" t="s">
        <v>157</v>
      </c>
      <c r="F98" s="30" t="s">
        <v>592</v>
      </c>
      <c r="G98" s="30" t="s">
        <v>593</v>
      </c>
      <c r="H98" s="30" t="s">
        <v>594</v>
      </c>
      <c r="I98" s="72" t="s">
        <v>595</v>
      </c>
      <c r="J98" s="14" t="str">
        <f>HYPERLINK("mailto:fruk-i-pintaric@vz.htnet.hr","fruk-i-pintaric@vz.htnet.hr / info@hotel-orion.hr")</f>
        <v>fruk-i-pintaric@vz.htnet.hr / info@hotel-orion.hr</v>
      </c>
    </row>
    <row r="99" spans="1:10" ht="64.5" customHeight="1" x14ac:dyDescent="0.25">
      <c r="A99" s="8" t="s">
        <v>2465</v>
      </c>
      <c r="B99" s="46">
        <v>91270561</v>
      </c>
      <c r="C99" s="29" t="s">
        <v>599</v>
      </c>
      <c r="D99" s="30" t="s">
        <v>27</v>
      </c>
      <c r="E99" s="30" t="s">
        <v>46</v>
      </c>
      <c r="F99" s="30" t="s">
        <v>600</v>
      </c>
      <c r="G99" s="30" t="s">
        <v>601</v>
      </c>
      <c r="H99" s="30" t="s">
        <v>167</v>
      </c>
      <c r="I99" s="69" t="s">
        <v>602</v>
      </c>
      <c r="J99" s="14" t="str">
        <f>HYPERLINK("mailto:hudoletnjak25@gmail.com","hudoletnjak25@gmail.com")</f>
        <v>hudoletnjak25@gmail.com</v>
      </c>
    </row>
    <row r="100" spans="1:10" ht="64.5" customHeight="1" x14ac:dyDescent="0.25">
      <c r="A100" s="170" t="s">
        <v>2466</v>
      </c>
      <c r="B100" s="46">
        <v>85013110500</v>
      </c>
      <c r="C100" s="29" t="s">
        <v>2239</v>
      </c>
      <c r="D100" s="47" t="s">
        <v>2241</v>
      </c>
      <c r="E100" s="47" t="s">
        <v>2240</v>
      </c>
      <c r="F100" s="47" t="s">
        <v>2242</v>
      </c>
      <c r="G100" s="30" t="s">
        <v>2243</v>
      </c>
      <c r="H100" s="47" t="s">
        <v>42</v>
      </c>
      <c r="I100" s="69"/>
      <c r="J100" s="73" t="s">
        <v>2244</v>
      </c>
    </row>
    <row r="101" spans="1:10" ht="64.5" customHeight="1" x14ac:dyDescent="0.25">
      <c r="A101" s="170" t="s">
        <v>2467</v>
      </c>
      <c r="B101" s="226">
        <v>87985950539</v>
      </c>
      <c r="C101" s="29" t="s">
        <v>2173</v>
      </c>
      <c r="D101" s="81" t="s">
        <v>1989</v>
      </c>
      <c r="E101" s="81" t="s">
        <v>2106</v>
      </c>
      <c r="F101" s="83" t="s">
        <v>2107</v>
      </c>
      <c r="G101" s="81" t="s">
        <v>2046</v>
      </c>
      <c r="H101" s="83" t="s">
        <v>42</v>
      </c>
      <c r="I101" s="128" t="s">
        <v>2120</v>
      </c>
      <c r="J101" s="138"/>
    </row>
    <row r="102" spans="1:10" ht="64.5" customHeight="1" x14ac:dyDescent="0.25">
      <c r="A102" s="8" t="s">
        <v>2468</v>
      </c>
      <c r="B102" s="78">
        <v>78857901868</v>
      </c>
      <c r="C102" s="29" t="s">
        <v>2335</v>
      </c>
      <c r="D102" s="12" t="s">
        <v>27</v>
      </c>
      <c r="E102" s="49" t="s">
        <v>1915</v>
      </c>
      <c r="F102" s="30" t="s">
        <v>1916</v>
      </c>
      <c r="G102" s="30" t="s">
        <v>1917</v>
      </c>
      <c r="H102" s="27" t="s">
        <v>1918</v>
      </c>
      <c r="I102" s="69"/>
      <c r="J102" s="84" t="s">
        <v>1919</v>
      </c>
    </row>
    <row r="103" spans="1:10" s="43" customFormat="1" ht="64.5" customHeight="1" x14ac:dyDescent="0.25">
      <c r="A103" s="170" t="s">
        <v>2469</v>
      </c>
      <c r="B103" s="46">
        <v>92384447</v>
      </c>
      <c r="C103" s="29" t="s">
        <v>607</v>
      </c>
      <c r="D103" s="30" t="s">
        <v>27</v>
      </c>
      <c r="E103" s="30" t="s">
        <v>313</v>
      </c>
      <c r="F103" s="30" t="s">
        <v>608</v>
      </c>
      <c r="G103" s="30" t="s">
        <v>609</v>
      </c>
      <c r="H103" s="30" t="s">
        <v>36</v>
      </c>
      <c r="I103" s="69" t="s">
        <v>611</v>
      </c>
      <c r="J103" s="14" t="str">
        <f>HYPERLINK("mailto:isf.fistrek@gmail.com","isf.fistrek@gmail.com")</f>
        <v>isf.fistrek@gmail.com</v>
      </c>
    </row>
    <row r="104" spans="1:10" s="163" customFormat="1" ht="64.5" customHeight="1" x14ac:dyDescent="0.25">
      <c r="A104" s="170" t="s">
        <v>2470</v>
      </c>
      <c r="B104" s="46">
        <v>57845954233</v>
      </c>
      <c r="C104" s="29" t="s">
        <v>3174</v>
      </c>
      <c r="D104" s="47" t="s">
        <v>182</v>
      </c>
      <c r="E104" s="47" t="s">
        <v>3171</v>
      </c>
      <c r="F104" s="47" t="s">
        <v>3172</v>
      </c>
      <c r="G104" s="47" t="s">
        <v>3173</v>
      </c>
      <c r="H104" s="30" t="s">
        <v>36</v>
      </c>
      <c r="I104" s="69"/>
      <c r="J104" s="14"/>
    </row>
    <row r="105" spans="1:10" ht="64.5" customHeight="1" x14ac:dyDescent="0.25">
      <c r="A105" s="8" t="s">
        <v>2471</v>
      </c>
      <c r="B105" s="226" t="s">
        <v>1999</v>
      </c>
      <c r="C105" s="132" t="s">
        <v>2024</v>
      </c>
      <c r="D105" s="81" t="s">
        <v>1989</v>
      </c>
      <c r="E105" s="245" t="s">
        <v>2000</v>
      </c>
      <c r="F105" s="83" t="s">
        <v>713</v>
      </c>
      <c r="G105" s="82" t="s">
        <v>2001</v>
      </c>
      <c r="H105" s="83" t="s">
        <v>42</v>
      </c>
      <c r="I105" s="128"/>
      <c r="J105" s="138"/>
    </row>
    <row r="106" spans="1:10" s="48" customFormat="1" ht="64.5" customHeight="1" x14ac:dyDescent="0.25">
      <c r="A106" s="170" t="s">
        <v>2472</v>
      </c>
      <c r="B106" s="46">
        <v>91273072</v>
      </c>
      <c r="C106" s="29" t="s">
        <v>1803</v>
      </c>
      <c r="D106" s="30" t="s">
        <v>27</v>
      </c>
      <c r="E106" s="47" t="s">
        <v>157</v>
      </c>
      <c r="F106" s="47" t="s">
        <v>1804</v>
      </c>
      <c r="G106" s="30" t="s">
        <v>618</v>
      </c>
      <c r="H106" s="30" t="s">
        <v>36</v>
      </c>
      <c r="I106" s="69" t="s">
        <v>620</v>
      </c>
      <c r="J106" s="51" t="s">
        <v>1805</v>
      </c>
    </row>
    <row r="107" spans="1:10" ht="64.5" customHeight="1" x14ac:dyDescent="0.25">
      <c r="A107" s="170" t="s">
        <v>2473</v>
      </c>
      <c r="B107" s="46">
        <v>97298832</v>
      </c>
      <c r="C107" s="29" t="s">
        <v>1806</v>
      </c>
      <c r="D107" s="47" t="s">
        <v>182</v>
      </c>
      <c r="E107" s="30" t="s">
        <v>628</v>
      </c>
      <c r="F107" s="30" t="s">
        <v>629</v>
      </c>
      <c r="G107" s="30" t="s">
        <v>630</v>
      </c>
      <c r="H107" s="30" t="s">
        <v>36</v>
      </c>
      <c r="I107" s="69" t="s">
        <v>631</v>
      </c>
      <c r="J107" s="14" t="str">
        <f>HYPERLINK("mailto:martinaputar@yahoo.com","martinaputar@yahoo.com")</f>
        <v>martinaputar@yahoo.com</v>
      </c>
    </row>
    <row r="108" spans="1:10" ht="64.5" customHeight="1" x14ac:dyDescent="0.25">
      <c r="A108" s="8" t="s">
        <v>2474</v>
      </c>
      <c r="B108" s="46">
        <v>92669565</v>
      </c>
      <c r="C108" s="29" t="s">
        <v>638</v>
      </c>
      <c r="D108" s="30" t="s">
        <v>27</v>
      </c>
      <c r="E108" s="30" t="s">
        <v>311</v>
      </c>
      <c r="F108" s="47" t="s">
        <v>641</v>
      </c>
      <c r="G108" s="47" t="s">
        <v>347</v>
      </c>
      <c r="H108" s="30" t="s">
        <v>36</v>
      </c>
      <c r="I108" s="69" t="s">
        <v>642</v>
      </c>
      <c r="J108" s="14"/>
    </row>
    <row r="109" spans="1:10" ht="64.5" customHeight="1" x14ac:dyDescent="0.25">
      <c r="A109" s="170" t="s">
        <v>2475</v>
      </c>
      <c r="B109" s="226">
        <v>81882634867</v>
      </c>
      <c r="C109" s="29" t="s">
        <v>2174</v>
      </c>
      <c r="D109" s="81" t="s">
        <v>1989</v>
      </c>
      <c r="E109" s="81" t="s">
        <v>2000</v>
      </c>
      <c r="F109" s="83" t="s">
        <v>2108</v>
      </c>
      <c r="G109" s="81" t="s">
        <v>2109</v>
      </c>
      <c r="H109" s="83" t="s">
        <v>42</v>
      </c>
      <c r="I109" s="128"/>
      <c r="J109" s="138"/>
    </row>
    <row r="110" spans="1:10" ht="64.5" customHeight="1" x14ac:dyDescent="0.25">
      <c r="A110" s="170" t="s">
        <v>2476</v>
      </c>
      <c r="B110" s="46">
        <v>90155424</v>
      </c>
      <c r="C110" s="29" t="s">
        <v>650</v>
      </c>
      <c r="D110" s="30" t="s">
        <v>14</v>
      </c>
      <c r="E110" s="30" t="s">
        <v>651</v>
      </c>
      <c r="F110" s="30" t="s">
        <v>652</v>
      </c>
      <c r="G110" s="30" t="s">
        <v>653</v>
      </c>
      <c r="H110" s="30" t="s">
        <v>18</v>
      </c>
      <c r="I110" s="69" t="s">
        <v>654</v>
      </c>
      <c r="J110" s="14" t="s">
        <v>655</v>
      </c>
    </row>
    <row r="111" spans="1:10" ht="64.5" customHeight="1" x14ac:dyDescent="0.25">
      <c r="A111" s="8" t="s">
        <v>2477</v>
      </c>
      <c r="B111" s="46">
        <v>97599859</v>
      </c>
      <c r="C111" s="29" t="s">
        <v>656</v>
      </c>
      <c r="D111" s="30" t="s">
        <v>14</v>
      </c>
      <c r="E111" s="30" t="s">
        <v>657</v>
      </c>
      <c r="F111" s="30" t="s">
        <v>658</v>
      </c>
      <c r="G111" s="30" t="s">
        <v>659</v>
      </c>
      <c r="H111" s="30" t="s">
        <v>36</v>
      </c>
      <c r="I111" s="69" t="s">
        <v>660</v>
      </c>
      <c r="J111" s="14" t="str">
        <f>HYPERLINK("mailto:jasminka0101@gmail.com","jasminka0101@gmail.com")</f>
        <v>jasminka0101@gmail.com</v>
      </c>
    </row>
    <row r="112" spans="1:10" ht="64.5" customHeight="1" x14ac:dyDescent="0.25">
      <c r="A112" s="170" t="s">
        <v>2478</v>
      </c>
      <c r="B112" s="46">
        <v>80166431</v>
      </c>
      <c r="C112" s="29" t="s">
        <v>661</v>
      </c>
      <c r="D112" s="47" t="s">
        <v>27</v>
      </c>
      <c r="E112" s="30" t="s">
        <v>662</v>
      </c>
      <c r="F112" s="30" t="s">
        <v>663</v>
      </c>
      <c r="G112" s="30" t="s">
        <v>664</v>
      </c>
      <c r="H112" s="30" t="s">
        <v>36</v>
      </c>
      <c r="I112" s="69" t="s">
        <v>665</v>
      </c>
      <c r="J112" s="14" t="str">
        <f>HYPERLINK("mailto:nadasagibelcar@gmail.com","nadasagibelcar@gmail.com")</f>
        <v>nadasagibelcar@gmail.com</v>
      </c>
    </row>
    <row r="113" spans="1:10" s="163" customFormat="1" ht="64.5" customHeight="1" x14ac:dyDescent="0.25">
      <c r="A113" s="170" t="s">
        <v>2479</v>
      </c>
      <c r="B113" s="46">
        <v>14426004155</v>
      </c>
      <c r="C113" s="29" t="s">
        <v>3203</v>
      </c>
      <c r="D113" s="47" t="s">
        <v>27</v>
      </c>
      <c r="E113" s="47" t="s">
        <v>3204</v>
      </c>
      <c r="F113" s="47" t="s">
        <v>3205</v>
      </c>
      <c r="G113" s="47" t="s">
        <v>3206</v>
      </c>
      <c r="H113" s="47" t="s">
        <v>1501</v>
      </c>
      <c r="I113" s="69"/>
      <c r="J113" s="14"/>
    </row>
    <row r="114" spans="1:10" s="163" customFormat="1" ht="64.5" customHeight="1" x14ac:dyDescent="0.25">
      <c r="A114" s="8" t="s">
        <v>2480</v>
      </c>
      <c r="B114" s="46" t="s">
        <v>3262</v>
      </c>
      <c r="C114" s="29" t="s">
        <v>3259</v>
      </c>
      <c r="D114" s="47" t="s">
        <v>3257</v>
      </c>
      <c r="E114" s="47" t="s">
        <v>3261</v>
      </c>
      <c r="F114" s="47" t="s">
        <v>3260</v>
      </c>
      <c r="G114" s="47" t="s">
        <v>3258</v>
      </c>
      <c r="H114" s="47" t="s">
        <v>1997</v>
      </c>
      <c r="I114" s="69"/>
      <c r="J114" s="14"/>
    </row>
    <row r="115" spans="1:10" ht="64.5" customHeight="1" x14ac:dyDescent="0.25">
      <c r="A115" s="170" t="s">
        <v>2481</v>
      </c>
      <c r="B115" s="46">
        <v>92668402</v>
      </c>
      <c r="C115" s="29" t="s">
        <v>667</v>
      </c>
      <c r="D115" s="30" t="s">
        <v>14</v>
      </c>
      <c r="E115" s="30" t="s">
        <v>668</v>
      </c>
      <c r="F115" s="30" t="s">
        <v>669</v>
      </c>
      <c r="G115" s="30" t="s">
        <v>670</v>
      </c>
      <c r="H115" s="30" t="s">
        <v>36</v>
      </c>
      <c r="I115" s="69" t="s">
        <v>671</v>
      </c>
      <c r="J115" s="14"/>
    </row>
    <row r="116" spans="1:10" ht="64.5" customHeight="1" x14ac:dyDescent="0.25">
      <c r="A116" s="170" t="s">
        <v>2482</v>
      </c>
      <c r="B116" s="46">
        <v>91269890</v>
      </c>
      <c r="C116" s="29" t="s">
        <v>673</v>
      </c>
      <c r="D116" s="30" t="s">
        <v>27</v>
      </c>
      <c r="E116" s="30" t="s">
        <v>43</v>
      </c>
      <c r="F116" s="30" t="s">
        <v>675</v>
      </c>
      <c r="G116" s="30" t="s">
        <v>677</v>
      </c>
      <c r="H116" s="30" t="s">
        <v>36</v>
      </c>
      <c r="I116" s="69" t="s">
        <v>679</v>
      </c>
      <c r="J116" s="14"/>
    </row>
    <row r="117" spans="1:10" ht="64.5" customHeight="1" x14ac:dyDescent="0.25">
      <c r="A117" s="8" t="s">
        <v>2483</v>
      </c>
      <c r="B117" s="46">
        <v>91274109</v>
      </c>
      <c r="C117" s="29" t="s">
        <v>680</v>
      </c>
      <c r="D117" s="28" t="s">
        <v>14</v>
      </c>
      <c r="E117" s="30" t="s">
        <v>681</v>
      </c>
      <c r="F117" s="30" t="s">
        <v>682</v>
      </c>
      <c r="G117" s="28" t="s">
        <v>683</v>
      </c>
      <c r="H117" s="30" t="s">
        <v>36</v>
      </c>
      <c r="I117" s="69" t="s">
        <v>684</v>
      </c>
      <c r="J117" s="14" t="s">
        <v>685</v>
      </c>
    </row>
    <row r="118" spans="1:10" ht="64.5" customHeight="1" x14ac:dyDescent="0.25">
      <c r="A118" s="170" t="s">
        <v>2484</v>
      </c>
      <c r="B118" s="46">
        <v>90153138</v>
      </c>
      <c r="C118" s="29" t="s">
        <v>686</v>
      </c>
      <c r="D118" s="28" t="s">
        <v>27</v>
      </c>
      <c r="E118" s="30" t="s">
        <v>90</v>
      </c>
      <c r="F118" s="30" t="s">
        <v>687</v>
      </c>
      <c r="G118" s="28" t="s">
        <v>689</v>
      </c>
      <c r="H118" s="30" t="s">
        <v>36</v>
      </c>
      <c r="I118" s="69" t="s">
        <v>691</v>
      </c>
      <c r="J118" s="33" t="str">
        <f>HYPERLINK("mailto:knjigovodstvo.dunja@vz.t-com.hr","knjigovodstvo.dunja@vz.t-com.hr")</f>
        <v>knjigovodstvo.dunja@vz.t-com.hr</v>
      </c>
    </row>
    <row r="119" spans="1:10" ht="64.5" customHeight="1" x14ac:dyDescent="0.25">
      <c r="A119" s="170" t="s">
        <v>2485</v>
      </c>
      <c r="B119" s="46">
        <v>92668593</v>
      </c>
      <c r="C119" s="29" t="s">
        <v>695</v>
      </c>
      <c r="D119" s="28" t="s">
        <v>27</v>
      </c>
      <c r="E119" s="30" t="s">
        <v>90</v>
      </c>
      <c r="F119" s="30" t="s">
        <v>698</v>
      </c>
      <c r="G119" s="28" t="s">
        <v>699</v>
      </c>
      <c r="H119" s="30" t="s">
        <v>36</v>
      </c>
      <c r="I119" s="69" t="s">
        <v>701</v>
      </c>
      <c r="J119" s="33" t="str">
        <f>HYPERLINK("mailto:knjig.usluge@windowslive.com","knjig.usluge@windowslive.com")</f>
        <v>knjig.usluge@windowslive.com</v>
      </c>
    </row>
    <row r="120" spans="1:10" ht="64.5" customHeight="1" x14ac:dyDescent="0.25">
      <c r="A120" s="8" t="s">
        <v>2486</v>
      </c>
      <c r="B120" s="46">
        <v>92669115</v>
      </c>
      <c r="C120" s="29" t="s">
        <v>704</v>
      </c>
      <c r="D120" s="28" t="s">
        <v>27</v>
      </c>
      <c r="E120" s="30" t="s">
        <v>90</v>
      </c>
      <c r="F120" s="30" t="s">
        <v>705</v>
      </c>
      <c r="G120" s="28" t="s">
        <v>706</v>
      </c>
      <c r="H120" s="30" t="s">
        <v>36</v>
      </c>
      <c r="I120" s="69" t="s">
        <v>707</v>
      </c>
      <c r="J120" s="33" t="str">
        <f>HYPERLINK("mailto:biro.krznar@vz.t-com.hr","biro.krznar@vz.t-com.hr")</f>
        <v>biro.krznar@vz.t-com.hr</v>
      </c>
    </row>
    <row r="121" spans="1:10" ht="64.5" customHeight="1" x14ac:dyDescent="0.25">
      <c r="A121" s="170" t="s">
        <v>2487</v>
      </c>
      <c r="B121" s="44">
        <v>14255481558</v>
      </c>
      <c r="C121" s="11" t="s">
        <v>2761</v>
      </c>
      <c r="D121" s="12" t="s">
        <v>1959</v>
      </c>
      <c r="E121" s="12" t="s">
        <v>2765</v>
      </c>
      <c r="F121" s="12" t="s">
        <v>2764</v>
      </c>
      <c r="G121" s="12" t="s">
        <v>2762</v>
      </c>
      <c r="H121" s="12" t="s">
        <v>2763</v>
      </c>
      <c r="I121" s="67" t="s">
        <v>2766</v>
      </c>
      <c r="J121" s="38" t="s">
        <v>2767</v>
      </c>
    </row>
    <row r="122" spans="1:10" ht="64.5" customHeight="1" x14ac:dyDescent="0.25">
      <c r="A122" s="170" t="s">
        <v>2488</v>
      </c>
      <c r="B122" s="45">
        <v>49452005769</v>
      </c>
      <c r="C122" s="29" t="s">
        <v>412</v>
      </c>
      <c r="D122" s="30" t="s">
        <v>14</v>
      </c>
      <c r="E122" s="30" t="s">
        <v>415</v>
      </c>
      <c r="F122" s="30" t="s">
        <v>416</v>
      </c>
      <c r="G122" s="30" t="s">
        <v>417</v>
      </c>
      <c r="H122" s="30" t="s">
        <v>42</v>
      </c>
      <c r="I122" s="69" t="s">
        <v>418</v>
      </c>
      <c r="J122" s="96"/>
    </row>
    <row r="123" spans="1:10" ht="64.5" customHeight="1" x14ac:dyDescent="0.25">
      <c r="A123" s="8" t="s">
        <v>2489</v>
      </c>
      <c r="B123" s="78">
        <v>41583603533</v>
      </c>
      <c r="C123" s="29" t="s">
        <v>2889</v>
      </c>
      <c r="D123" s="12" t="s">
        <v>27</v>
      </c>
      <c r="E123" s="49" t="s">
        <v>1905</v>
      </c>
      <c r="F123" s="30" t="s">
        <v>1906</v>
      </c>
      <c r="G123" s="30" t="s">
        <v>1907</v>
      </c>
      <c r="H123" s="27" t="s">
        <v>42</v>
      </c>
      <c r="I123" s="72" t="s">
        <v>1944</v>
      </c>
      <c r="J123" s="84"/>
    </row>
    <row r="124" spans="1:10" ht="64.5" customHeight="1" x14ac:dyDescent="0.25">
      <c r="A124" s="170" t="s">
        <v>2490</v>
      </c>
      <c r="B124" s="46">
        <v>95031413241</v>
      </c>
      <c r="C124" s="29" t="s">
        <v>473</v>
      </c>
      <c r="D124" s="30" t="s">
        <v>27</v>
      </c>
      <c r="E124" s="30" t="s">
        <v>474</v>
      </c>
      <c r="F124" s="30" t="s">
        <v>475</v>
      </c>
      <c r="G124" s="30" t="s">
        <v>476</v>
      </c>
      <c r="H124" s="30" t="s">
        <v>42</v>
      </c>
      <c r="I124" s="69" t="s">
        <v>477</v>
      </c>
      <c r="J124" s="61" t="str">
        <f>HYPERLINK("mailto:ks.interijeri@gmail.com","ks.interijeri@gmail.com")</f>
        <v>ks.interijeri@gmail.com</v>
      </c>
    </row>
    <row r="125" spans="1:10" ht="64.5" customHeight="1" x14ac:dyDescent="0.25">
      <c r="A125" s="170" t="s">
        <v>2491</v>
      </c>
      <c r="B125" s="226">
        <v>41058401424</v>
      </c>
      <c r="C125" s="132" t="s">
        <v>2025</v>
      </c>
      <c r="D125" s="81" t="s">
        <v>2012</v>
      </c>
      <c r="E125" s="82" t="s">
        <v>1867</v>
      </c>
      <c r="F125" s="83" t="s">
        <v>2013</v>
      </c>
      <c r="G125" s="82" t="s">
        <v>2014</v>
      </c>
      <c r="H125" s="83" t="s">
        <v>42</v>
      </c>
      <c r="I125" s="128"/>
      <c r="J125" s="138"/>
    </row>
    <row r="126" spans="1:10" ht="64.5" customHeight="1" x14ac:dyDescent="0.25">
      <c r="A126" s="8" t="s">
        <v>2492</v>
      </c>
      <c r="B126" s="46">
        <v>97587311</v>
      </c>
      <c r="C126" s="29" t="s">
        <v>715</v>
      </c>
      <c r="D126" s="28" t="s">
        <v>27</v>
      </c>
      <c r="E126" s="30" t="s">
        <v>716</v>
      </c>
      <c r="F126" s="30" t="s">
        <v>717</v>
      </c>
      <c r="G126" s="28" t="s">
        <v>718</v>
      </c>
      <c r="H126" s="30" t="s">
        <v>18</v>
      </c>
      <c r="I126" s="69" t="s">
        <v>719</v>
      </c>
      <c r="J126" s="34"/>
    </row>
    <row r="127" spans="1:10" ht="64.5" customHeight="1" x14ac:dyDescent="0.25">
      <c r="A127" s="170" t="s">
        <v>2493</v>
      </c>
      <c r="B127" s="45">
        <v>95924727291</v>
      </c>
      <c r="C127" s="29" t="s">
        <v>403</v>
      </c>
      <c r="D127" s="30" t="s">
        <v>27</v>
      </c>
      <c r="E127" s="30" t="s">
        <v>404</v>
      </c>
      <c r="F127" s="30" t="s">
        <v>405</v>
      </c>
      <c r="G127" s="30" t="s">
        <v>406</v>
      </c>
      <c r="H127" s="30" t="s">
        <v>42</v>
      </c>
      <c r="I127" s="69" t="s">
        <v>407</v>
      </c>
      <c r="J127" s="96"/>
    </row>
    <row r="128" spans="1:10" ht="64.5" customHeight="1" x14ac:dyDescent="0.25">
      <c r="A128" s="170" t="s">
        <v>2494</v>
      </c>
      <c r="B128" s="46">
        <v>97416681</v>
      </c>
      <c r="C128" s="29" t="s">
        <v>723</v>
      </c>
      <c r="D128" s="28" t="s">
        <v>219</v>
      </c>
      <c r="E128" s="30" t="s">
        <v>725</v>
      </c>
      <c r="F128" s="30" t="s">
        <v>726</v>
      </c>
      <c r="G128" s="28" t="s">
        <v>727</v>
      </c>
      <c r="H128" s="30" t="s">
        <v>49</v>
      </c>
      <c r="I128" s="69" t="s">
        <v>728</v>
      </c>
      <c r="J128" s="36" t="str">
        <f>HYPERLINK("mailto:limeahi@gmail.com","limeahi@gmail.com")</f>
        <v>limeahi@gmail.com</v>
      </c>
    </row>
    <row r="129" spans="1:10" ht="64.5" customHeight="1" x14ac:dyDescent="0.25">
      <c r="A129" s="8" t="s">
        <v>2495</v>
      </c>
      <c r="B129" s="46">
        <v>92669344</v>
      </c>
      <c r="C129" s="29" t="s">
        <v>737</v>
      </c>
      <c r="D129" s="28" t="s">
        <v>14</v>
      </c>
      <c r="E129" s="30" t="s">
        <v>739</v>
      </c>
      <c r="F129" s="30" t="s">
        <v>740</v>
      </c>
      <c r="G129" s="28" t="s">
        <v>741</v>
      </c>
      <c r="H129" s="30" t="s">
        <v>18</v>
      </c>
      <c r="I129" s="69" t="s">
        <v>742</v>
      </c>
      <c r="J129" s="33" t="str">
        <f>HYPERLINK("mailto:limarija.piskac@gmail.com","limarija.piskac@gmail.com")</f>
        <v>limarija.piskac@gmail.com</v>
      </c>
    </row>
    <row r="130" spans="1:10" ht="64.5" customHeight="1" x14ac:dyDescent="0.25">
      <c r="A130" s="170" t="s">
        <v>2496</v>
      </c>
      <c r="B130" s="46">
        <v>91273579</v>
      </c>
      <c r="C130" s="29" t="s">
        <v>747</v>
      </c>
      <c r="D130" s="28" t="s">
        <v>14</v>
      </c>
      <c r="E130" s="30" t="s">
        <v>739</v>
      </c>
      <c r="F130" s="30" t="s">
        <v>748</v>
      </c>
      <c r="G130" s="28" t="s">
        <v>749</v>
      </c>
      <c r="H130" s="30" t="s">
        <v>36</v>
      </c>
      <c r="I130" s="72" t="s">
        <v>1807</v>
      </c>
      <c r="J130" s="33" t="str">
        <f>HYPERLINK("mailto:limarija.skrbec@vz.t-com.hr","limarija.skrbec@vz.t-com.hr")</f>
        <v>limarija.skrbec@vz.t-com.hr</v>
      </c>
    </row>
    <row r="131" spans="1:10" ht="64.5" customHeight="1" x14ac:dyDescent="0.25">
      <c r="A131" s="170" t="s">
        <v>2497</v>
      </c>
      <c r="B131" s="44">
        <v>99289596591</v>
      </c>
      <c r="C131" s="11" t="s">
        <v>2202</v>
      </c>
      <c r="D131" s="12" t="s">
        <v>27</v>
      </c>
      <c r="E131" s="12" t="s">
        <v>2203</v>
      </c>
      <c r="F131" s="12" t="s">
        <v>2204</v>
      </c>
      <c r="G131" s="12" t="s">
        <v>2205</v>
      </c>
      <c r="H131" s="12" t="s">
        <v>167</v>
      </c>
      <c r="I131" s="67"/>
      <c r="J131" s="55" t="s">
        <v>2206</v>
      </c>
    </row>
    <row r="132" spans="1:10" ht="64.5" customHeight="1" x14ac:dyDescent="0.25">
      <c r="A132" s="8" t="s">
        <v>2498</v>
      </c>
      <c r="B132" s="44"/>
      <c r="C132" s="11" t="s">
        <v>2736</v>
      </c>
      <c r="D132" s="12" t="s">
        <v>819</v>
      </c>
      <c r="E132" s="12" t="s">
        <v>2737</v>
      </c>
      <c r="F132" s="12" t="s">
        <v>2740</v>
      </c>
      <c r="G132" s="12" t="s">
        <v>2195</v>
      </c>
      <c r="H132" s="12" t="s">
        <v>36</v>
      </c>
      <c r="I132" s="67" t="s">
        <v>2739</v>
      </c>
      <c r="J132" s="196" t="s">
        <v>2738</v>
      </c>
    </row>
    <row r="133" spans="1:10" ht="64.5" customHeight="1" x14ac:dyDescent="0.25">
      <c r="A133" s="170" t="s">
        <v>2499</v>
      </c>
      <c r="B133" s="226">
        <v>39911269412</v>
      </c>
      <c r="C133" s="29" t="s">
        <v>2172</v>
      </c>
      <c r="D133" s="81" t="s">
        <v>1989</v>
      </c>
      <c r="E133" s="81" t="s">
        <v>2103</v>
      </c>
      <c r="F133" s="83" t="s">
        <v>2104</v>
      </c>
      <c r="G133" s="81" t="s">
        <v>2105</v>
      </c>
      <c r="H133" s="83" t="s">
        <v>1893</v>
      </c>
      <c r="I133" s="98" t="s">
        <v>2118</v>
      </c>
      <c r="J133" s="51" t="s">
        <v>2119</v>
      </c>
    </row>
    <row r="134" spans="1:10" ht="64.5" customHeight="1" x14ac:dyDescent="0.25">
      <c r="A134" s="170" t="s">
        <v>2500</v>
      </c>
      <c r="B134" s="46">
        <v>97572551</v>
      </c>
      <c r="C134" s="29" t="s">
        <v>765</v>
      </c>
      <c r="D134" s="28" t="s">
        <v>27</v>
      </c>
      <c r="E134" s="30" t="s">
        <v>766</v>
      </c>
      <c r="F134" s="30" t="s">
        <v>767</v>
      </c>
      <c r="G134" s="28" t="s">
        <v>768</v>
      </c>
      <c r="H134" s="30" t="s">
        <v>36</v>
      </c>
      <c r="I134" s="69" t="s">
        <v>770</v>
      </c>
      <c r="J134" s="33" t="str">
        <f>HYPERLINK("mailto:silvijam4@gmail.com","silvijam4@gmail.com")</f>
        <v>silvijam4@gmail.com</v>
      </c>
    </row>
    <row r="135" spans="1:10" ht="64.5" customHeight="1" x14ac:dyDescent="0.25">
      <c r="A135" s="8" t="s">
        <v>2501</v>
      </c>
      <c r="B135" s="46">
        <v>80063551</v>
      </c>
      <c r="C135" s="29" t="s">
        <v>1810</v>
      </c>
      <c r="D135" s="28" t="s">
        <v>27</v>
      </c>
      <c r="E135" s="30" t="s">
        <v>778</v>
      </c>
      <c r="F135" s="30" t="s">
        <v>779</v>
      </c>
      <c r="G135" s="28" t="s">
        <v>780</v>
      </c>
      <c r="H135" s="30" t="s">
        <v>36</v>
      </c>
      <c r="I135" s="69" t="s">
        <v>781</v>
      </c>
      <c r="J135" s="33" t="str">
        <f>HYPERLINK("mailto:ljekarna-renata.friscic@vz.htnet.hr","ljekarna-renata.friscic@vz.htnet.hr")</f>
        <v>ljekarna-renata.friscic@vz.htnet.hr</v>
      </c>
    </row>
    <row r="136" spans="1:10" ht="64.5" customHeight="1" x14ac:dyDescent="0.25">
      <c r="A136" s="170" t="s">
        <v>2502</v>
      </c>
      <c r="B136" s="45">
        <v>98796882358</v>
      </c>
      <c r="C136" s="29" t="s">
        <v>375</v>
      </c>
      <c r="D136" s="30" t="s">
        <v>27</v>
      </c>
      <c r="E136" s="30" t="s">
        <v>383</v>
      </c>
      <c r="F136" s="47" t="s">
        <v>1790</v>
      </c>
      <c r="G136" s="30" t="s">
        <v>384</v>
      </c>
      <c r="H136" s="30" t="s">
        <v>42</v>
      </c>
      <c r="I136" s="69" t="s">
        <v>385</v>
      </c>
      <c r="J136" s="96"/>
    </row>
    <row r="137" spans="1:10" ht="64.5" customHeight="1" x14ac:dyDescent="0.25">
      <c r="A137" s="170" t="s">
        <v>2503</v>
      </c>
      <c r="B137" s="46">
        <v>91269407</v>
      </c>
      <c r="C137" s="29" t="s">
        <v>786</v>
      </c>
      <c r="D137" s="28" t="s">
        <v>182</v>
      </c>
      <c r="E137" s="30" t="s">
        <v>546</v>
      </c>
      <c r="F137" s="30" t="s">
        <v>788</v>
      </c>
      <c r="G137" s="28" t="s">
        <v>789</v>
      </c>
      <c r="H137" s="30" t="s">
        <v>36</v>
      </c>
      <c r="I137" s="69"/>
      <c r="J137" s="34"/>
    </row>
    <row r="138" spans="1:10" ht="64.5" customHeight="1" x14ac:dyDescent="0.25">
      <c r="A138" s="8" t="s">
        <v>2504</v>
      </c>
      <c r="B138" s="46">
        <v>91272254</v>
      </c>
      <c r="C138" s="29" t="s">
        <v>791</v>
      </c>
      <c r="D138" s="52" t="s">
        <v>27</v>
      </c>
      <c r="E138" s="30" t="s">
        <v>792</v>
      </c>
      <c r="F138" s="30" t="s">
        <v>793</v>
      </c>
      <c r="G138" s="28" t="s">
        <v>794</v>
      </c>
      <c r="H138" s="30" t="s">
        <v>36</v>
      </c>
      <c r="I138" s="69" t="s">
        <v>795</v>
      </c>
      <c r="J138" s="34"/>
    </row>
    <row r="139" spans="1:10" s="163" customFormat="1" ht="64.5" customHeight="1" x14ac:dyDescent="0.25">
      <c r="A139" s="170" t="s">
        <v>2505</v>
      </c>
      <c r="B139" s="46">
        <v>97670715</v>
      </c>
      <c r="C139" s="29" t="s">
        <v>3163</v>
      </c>
      <c r="D139" s="52"/>
      <c r="E139" s="30" t="s">
        <v>3164</v>
      </c>
      <c r="F139" s="30" t="s">
        <v>3165</v>
      </c>
      <c r="G139" s="28" t="s">
        <v>3166</v>
      </c>
      <c r="H139" s="30" t="s">
        <v>18</v>
      </c>
      <c r="I139" s="69">
        <v>981871312</v>
      </c>
      <c r="J139" s="208"/>
    </row>
    <row r="140" spans="1:10" s="163" customFormat="1" ht="64.5" customHeight="1" x14ac:dyDescent="0.25">
      <c r="A140" s="170" t="s">
        <v>2506</v>
      </c>
      <c r="B140" s="46">
        <v>24627231190</v>
      </c>
      <c r="C140" s="29" t="s">
        <v>2971</v>
      </c>
      <c r="D140" s="52" t="s">
        <v>2063</v>
      </c>
      <c r="E140" s="47" t="s">
        <v>1863</v>
      </c>
      <c r="F140" s="47" t="s">
        <v>2972</v>
      </c>
      <c r="G140" s="52" t="s">
        <v>2973</v>
      </c>
      <c r="H140" s="47" t="s">
        <v>42</v>
      </c>
      <c r="I140" s="69"/>
      <c r="J140" s="208"/>
    </row>
    <row r="141" spans="1:10" s="56" customFormat="1" ht="64.5" customHeight="1" x14ac:dyDescent="0.25">
      <c r="A141" s="8" t="s">
        <v>2507</v>
      </c>
      <c r="B141" s="46">
        <v>79897041732</v>
      </c>
      <c r="C141" s="29" t="s">
        <v>1811</v>
      </c>
      <c r="D141" s="28" t="s">
        <v>27</v>
      </c>
      <c r="E141" s="47" t="s">
        <v>1812</v>
      </c>
      <c r="F141" s="47" t="s">
        <v>1813</v>
      </c>
      <c r="G141" s="52" t="s">
        <v>1814</v>
      </c>
      <c r="H141" s="30" t="s">
        <v>36</v>
      </c>
      <c r="I141" s="69"/>
      <c r="J141" s="208"/>
    </row>
    <row r="142" spans="1:10" ht="64.5" customHeight="1" x14ac:dyDescent="0.25">
      <c r="A142" s="170" t="s">
        <v>2508</v>
      </c>
      <c r="B142" s="45" t="s">
        <v>1791</v>
      </c>
      <c r="C142" s="29" t="s">
        <v>387</v>
      </c>
      <c r="D142" s="30" t="s">
        <v>27</v>
      </c>
      <c r="E142" s="30" t="s">
        <v>388</v>
      </c>
      <c r="F142" s="30" t="s">
        <v>389</v>
      </c>
      <c r="G142" s="30" t="s">
        <v>390</v>
      </c>
      <c r="H142" s="30" t="s">
        <v>42</v>
      </c>
      <c r="I142" s="66"/>
      <c r="J142" s="96"/>
    </row>
    <row r="143" spans="1:10" ht="64.5" customHeight="1" x14ac:dyDescent="0.25">
      <c r="A143" s="170" t="s">
        <v>2509</v>
      </c>
      <c r="B143" s="45">
        <v>89216731178</v>
      </c>
      <c r="C143" s="29" t="s">
        <v>398</v>
      </c>
      <c r="D143" s="30" t="s">
        <v>27</v>
      </c>
      <c r="E143" s="30" t="s">
        <v>46</v>
      </c>
      <c r="F143" s="30" t="s">
        <v>399</v>
      </c>
      <c r="G143" s="30" t="s">
        <v>400</v>
      </c>
      <c r="H143" s="30" t="s">
        <v>401</v>
      </c>
      <c r="I143" s="69" t="s">
        <v>402</v>
      </c>
      <c r="J143" s="96"/>
    </row>
    <row r="144" spans="1:10" ht="64.5" customHeight="1" x14ac:dyDescent="0.25">
      <c r="A144" s="8" t="s">
        <v>2510</v>
      </c>
      <c r="B144" s="46">
        <v>9671321261</v>
      </c>
      <c r="C144" s="29" t="s">
        <v>2959</v>
      </c>
      <c r="D144" s="47" t="s">
        <v>1959</v>
      </c>
      <c r="E144" s="47" t="s">
        <v>2956</v>
      </c>
      <c r="F144" s="47" t="s">
        <v>2957</v>
      </c>
      <c r="G144" s="47" t="s">
        <v>2958</v>
      </c>
      <c r="H144" s="12" t="s">
        <v>42</v>
      </c>
      <c r="I144" s="69"/>
      <c r="J144" s="51" t="s">
        <v>2955</v>
      </c>
    </row>
    <row r="145" spans="1:10" ht="64.5" customHeight="1" x14ac:dyDescent="0.25">
      <c r="A145" s="170" t="s">
        <v>2511</v>
      </c>
      <c r="B145" s="78">
        <v>48899330654</v>
      </c>
      <c r="C145" s="29" t="s">
        <v>2350</v>
      </c>
      <c r="D145" s="12" t="s">
        <v>27</v>
      </c>
      <c r="E145" s="49" t="s">
        <v>1920</v>
      </c>
      <c r="F145" s="30" t="s">
        <v>1921</v>
      </c>
      <c r="G145" s="30" t="s">
        <v>1922</v>
      </c>
      <c r="H145" s="27" t="s">
        <v>1923</v>
      </c>
      <c r="I145" s="69"/>
      <c r="J145" s="51" t="s">
        <v>1924</v>
      </c>
    </row>
    <row r="146" spans="1:10" s="97" customFormat="1" ht="64.5" customHeight="1" x14ac:dyDescent="0.25">
      <c r="A146" s="170" t="s">
        <v>2512</v>
      </c>
      <c r="B146" s="46">
        <v>97449741</v>
      </c>
      <c r="C146" s="29" t="s">
        <v>798</v>
      </c>
      <c r="D146" s="28" t="s">
        <v>27</v>
      </c>
      <c r="E146" s="30" t="s">
        <v>305</v>
      </c>
      <c r="F146" s="30" t="s">
        <v>799</v>
      </c>
      <c r="G146" s="28" t="s">
        <v>800</v>
      </c>
      <c r="H146" s="30" t="s">
        <v>801</v>
      </c>
      <c r="I146" s="69" t="s">
        <v>802</v>
      </c>
      <c r="J146" s="211" t="str">
        <f>HYPERLINK("mailto:darko.hecek@gmail.com","darko.hecek@gmail.com")</f>
        <v>darko.hecek@gmail.com</v>
      </c>
    </row>
    <row r="147" spans="1:10" ht="64.5" customHeight="1" x14ac:dyDescent="0.25">
      <c r="A147" s="8" t="s">
        <v>2513</v>
      </c>
      <c r="B147" s="46">
        <v>13588327331</v>
      </c>
      <c r="C147" s="29" t="s">
        <v>2354</v>
      </c>
      <c r="D147" s="47" t="s">
        <v>2318</v>
      </c>
      <c r="E147" s="47" t="s">
        <v>2355</v>
      </c>
      <c r="F147" s="47" t="s">
        <v>2356</v>
      </c>
      <c r="G147" s="47" t="s">
        <v>2357</v>
      </c>
      <c r="H147" s="12" t="s">
        <v>2233</v>
      </c>
      <c r="I147" s="69"/>
      <c r="J147" s="51" t="s">
        <v>2358</v>
      </c>
    </row>
    <row r="148" spans="1:10" ht="64.5" customHeight="1" x14ac:dyDescent="0.25">
      <c r="A148" s="170" t="s">
        <v>2514</v>
      </c>
      <c r="B148" s="46">
        <v>91269083</v>
      </c>
      <c r="C148" s="29" t="s">
        <v>811</v>
      </c>
      <c r="D148" s="28" t="s">
        <v>14</v>
      </c>
      <c r="E148" s="30" t="s">
        <v>812</v>
      </c>
      <c r="F148" s="30" t="s">
        <v>813</v>
      </c>
      <c r="G148" s="28" t="s">
        <v>814</v>
      </c>
      <c r="H148" s="30" t="s">
        <v>36</v>
      </c>
      <c r="I148" s="69" t="s">
        <v>815</v>
      </c>
      <c r="J148" s="210" t="s">
        <v>816</v>
      </c>
    </row>
    <row r="149" spans="1:10" s="152" customFormat="1" ht="64.5" customHeight="1" x14ac:dyDescent="0.25">
      <c r="A149" s="170" t="s">
        <v>2515</v>
      </c>
      <c r="B149" s="46">
        <v>43994893760</v>
      </c>
      <c r="C149" s="29" t="s">
        <v>482</v>
      </c>
      <c r="D149" s="30" t="s">
        <v>27</v>
      </c>
      <c r="E149" s="30" t="s">
        <v>483</v>
      </c>
      <c r="F149" s="30" t="s">
        <v>484</v>
      </c>
      <c r="G149" s="30" t="s">
        <v>485</v>
      </c>
      <c r="H149" s="30" t="s">
        <v>42</v>
      </c>
      <c r="I149" s="69" t="s">
        <v>486</v>
      </c>
      <c r="J149" s="207"/>
    </row>
    <row r="150" spans="1:10" ht="64.5" customHeight="1" x14ac:dyDescent="0.25">
      <c r="A150" s="8" t="s">
        <v>2516</v>
      </c>
      <c r="B150" s="46">
        <v>80063578</v>
      </c>
      <c r="C150" s="29" t="s">
        <v>817</v>
      </c>
      <c r="D150" s="28" t="s">
        <v>819</v>
      </c>
      <c r="E150" s="30" t="s">
        <v>821</v>
      </c>
      <c r="F150" s="30" t="s">
        <v>822</v>
      </c>
      <c r="G150" s="28" t="s">
        <v>823</v>
      </c>
      <c r="H150" s="30" t="s">
        <v>36</v>
      </c>
      <c r="I150" s="69" t="s">
        <v>824</v>
      </c>
      <c r="J150" s="53" t="s">
        <v>1815</v>
      </c>
    </row>
    <row r="151" spans="1:10" s="163" customFormat="1" ht="64.5" customHeight="1" x14ac:dyDescent="0.25">
      <c r="A151" s="170" t="s">
        <v>2517</v>
      </c>
      <c r="B151" s="46">
        <v>13189231688</v>
      </c>
      <c r="C151" s="29" t="s">
        <v>3033</v>
      </c>
      <c r="D151" s="30" t="s">
        <v>27</v>
      </c>
      <c r="E151" s="47" t="s">
        <v>3034</v>
      </c>
      <c r="F151" s="47" t="s">
        <v>3035</v>
      </c>
      <c r="G151" s="52" t="s">
        <v>3036</v>
      </c>
      <c r="H151" s="47" t="s">
        <v>31</v>
      </c>
      <c r="I151" s="69"/>
      <c r="J151" s="53"/>
    </row>
    <row r="152" spans="1:10" ht="64.5" customHeight="1" x14ac:dyDescent="0.25">
      <c r="A152" s="170" t="s">
        <v>2518</v>
      </c>
      <c r="B152" s="44">
        <v>9505086472</v>
      </c>
      <c r="C152" s="11" t="s">
        <v>2940</v>
      </c>
      <c r="D152" s="12" t="s">
        <v>1955</v>
      </c>
      <c r="E152" s="12" t="s">
        <v>2901</v>
      </c>
      <c r="F152" s="12" t="s">
        <v>2941</v>
      </c>
      <c r="G152" s="12" t="s">
        <v>2942</v>
      </c>
      <c r="H152" s="12" t="s">
        <v>36</v>
      </c>
      <c r="I152" s="67"/>
      <c r="J152" s="162"/>
    </row>
    <row r="153" spans="1:10" ht="64.5" customHeight="1" x14ac:dyDescent="0.25">
      <c r="A153" s="8" t="s">
        <v>2519</v>
      </c>
      <c r="B153" s="45">
        <v>91273307</v>
      </c>
      <c r="C153" s="16" t="s">
        <v>840</v>
      </c>
      <c r="D153" s="17" t="s">
        <v>27</v>
      </c>
      <c r="E153" s="17" t="s">
        <v>196</v>
      </c>
      <c r="F153" s="17" t="s">
        <v>841</v>
      </c>
      <c r="G153" s="17" t="s">
        <v>1816</v>
      </c>
      <c r="H153" s="17" t="s">
        <v>36</v>
      </c>
      <c r="I153" s="66" t="s">
        <v>842</v>
      </c>
      <c r="J153" s="14" t="str">
        <f>HYPERLINK("mailto:mk.kusen@gmail.com","mk.kusen@gmail.com")</f>
        <v>mk.kusen@gmail.com</v>
      </c>
    </row>
    <row r="154" spans="1:10" ht="64.5" customHeight="1" x14ac:dyDescent="0.25">
      <c r="A154" s="170" t="s">
        <v>2520</v>
      </c>
      <c r="B154" s="78">
        <v>94328896313</v>
      </c>
      <c r="C154" s="29" t="s">
        <v>2026</v>
      </c>
      <c r="D154" s="12" t="s">
        <v>27</v>
      </c>
      <c r="E154" s="49" t="s">
        <v>1935</v>
      </c>
      <c r="F154" s="30" t="s">
        <v>1936</v>
      </c>
      <c r="G154" s="30" t="s">
        <v>1937</v>
      </c>
      <c r="H154" s="27" t="s">
        <v>42</v>
      </c>
      <c r="I154" s="72" t="s">
        <v>1946</v>
      </c>
      <c r="J154" s="201" t="s">
        <v>1942</v>
      </c>
    </row>
    <row r="155" spans="1:10" ht="64.5" customHeight="1" x14ac:dyDescent="0.25">
      <c r="A155" s="170" t="s">
        <v>2521</v>
      </c>
      <c r="B155" s="78">
        <v>72774082780</v>
      </c>
      <c r="C155" s="29" t="s">
        <v>2027</v>
      </c>
      <c r="D155" s="12" t="s">
        <v>27</v>
      </c>
      <c r="E155" s="49" t="s">
        <v>1932</v>
      </c>
      <c r="F155" s="30" t="s">
        <v>1933</v>
      </c>
      <c r="G155" s="30" t="s">
        <v>1934</v>
      </c>
      <c r="H155" s="27" t="s">
        <v>42</v>
      </c>
      <c r="I155" s="69" t="s">
        <v>3050</v>
      </c>
      <c r="J155" s="84"/>
    </row>
    <row r="156" spans="1:10" s="163" customFormat="1" ht="64.5" customHeight="1" x14ac:dyDescent="0.25">
      <c r="A156" s="8" t="s">
        <v>2522</v>
      </c>
      <c r="B156" s="78">
        <v>36124083537</v>
      </c>
      <c r="C156" s="29" t="s">
        <v>3051</v>
      </c>
      <c r="D156" s="12" t="s">
        <v>27</v>
      </c>
      <c r="E156" s="49" t="s">
        <v>191</v>
      </c>
      <c r="F156" s="30" t="s">
        <v>3052</v>
      </c>
      <c r="G156" s="30" t="s">
        <v>186</v>
      </c>
      <c r="H156" s="27" t="s">
        <v>87</v>
      </c>
      <c r="I156" s="69"/>
      <c r="J156" s="84"/>
    </row>
    <row r="157" spans="1:10" ht="64.5" customHeight="1" x14ac:dyDescent="0.25">
      <c r="A157" s="170" t="s">
        <v>2523</v>
      </c>
      <c r="B157" s="45">
        <v>91270324</v>
      </c>
      <c r="C157" s="16" t="s">
        <v>847</v>
      </c>
      <c r="D157" s="17" t="s">
        <v>27</v>
      </c>
      <c r="E157" s="17" t="s">
        <v>849</v>
      </c>
      <c r="F157" s="17" t="s">
        <v>850</v>
      </c>
      <c r="G157" s="17" t="s">
        <v>851</v>
      </c>
      <c r="H157" s="17" t="s">
        <v>44</v>
      </c>
      <c r="I157" s="66" t="s">
        <v>853</v>
      </c>
      <c r="J157" s="51" t="s">
        <v>1817</v>
      </c>
    </row>
    <row r="158" spans="1:10" ht="64.5" customHeight="1" x14ac:dyDescent="0.25">
      <c r="A158" s="170" t="s">
        <v>2524</v>
      </c>
      <c r="B158" s="78">
        <v>20052404710</v>
      </c>
      <c r="C158" s="29" t="s">
        <v>2028</v>
      </c>
      <c r="D158" s="12" t="s">
        <v>27</v>
      </c>
      <c r="E158" s="49" t="s">
        <v>1911</v>
      </c>
      <c r="F158" s="30" t="s">
        <v>1912</v>
      </c>
      <c r="G158" s="30" t="s">
        <v>1913</v>
      </c>
      <c r="H158" s="27" t="s">
        <v>1914</v>
      </c>
      <c r="I158" s="69"/>
      <c r="J158" s="84"/>
    </row>
    <row r="159" spans="1:10" s="163" customFormat="1" ht="64.5" customHeight="1" x14ac:dyDescent="0.25">
      <c r="A159" s="8" t="s">
        <v>2525</v>
      </c>
      <c r="B159" s="45">
        <v>91270677</v>
      </c>
      <c r="C159" s="16" t="s">
        <v>859</v>
      </c>
      <c r="D159" s="17" t="s">
        <v>27</v>
      </c>
      <c r="E159" s="17" t="s">
        <v>191</v>
      </c>
      <c r="F159" s="17" t="s">
        <v>860</v>
      </c>
      <c r="G159" s="17" t="s">
        <v>2890</v>
      </c>
      <c r="H159" s="17" t="s">
        <v>36</v>
      </c>
      <c r="I159" s="66" t="s">
        <v>861</v>
      </c>
      <c r="J159" s="14" t="str">
        <f>HYPERLINK("mailto:nena.vincetic@gmail.com","nena.vincetic@gmail.com")</f>
        <v>nena.vincetic@gmail.com</v>
      </c>
    </row>
    <row r="160" spans="1:10" ht="64.5" customHeight="1" x14ac:dyDescent="0.25">
      <c r="A160" s="170" t="s">
        <v>2526</v>
      </c>
      <c r="B160" s="45">
        <v>90154720</v>
      </c>
      <c r="C160" s="16" t="s">
        <v>866</v>
      </c>
      <c r="D160" s="17" t="s">
        <v>27</v>
      </c>
      <c r="E160" s="17" t="s">
        <v>46</v>
      </c>
      <c r="F160" s="17" t="s">
        <v>867</v>
      </c>
      <c r="G160" s="17" t="s">
        <v>868</v>
      </c>
      <c r="H160" s="17" t="s">
        <v>167</v>
      </c>
      <c r="I160" s="66" t="s">
        <v>869</v>
      </c>
      <c r="J160" s="14"/>
    </row>
    <row r="161" spans="1:10" s="163" customFormat="1" ht="64.5" customHeight="1" x14ac:dyDescent="0.25">
      <c r="A161" s="170" t="s">
        <v>2527</v>
      </c>
      <c r="B161" s="45">
        <v>57424885151</v>
      </c>
      <c r="C161" s="16" t="s">
        <v>3041</v>
      </c>
      <c r="D161" s="17" t="s">
        <v>27</v>
      </c>
      <c r="E161" s="17" t="s">
        <v>612</v>
      </c>
      <c r="F161" s="17" t="s">
        <v>3042</v>
      </c>
      <c r="G161" s="17" t="s">
        <v>3043</v>
      </c>
      <c r="H161" s="17" t="s">
        <v>42</v>
      </c>
      <c r="I161" s="66"/>
      <c r="J161" s="14"/>
    </row>
    <row r="162" spans="1:10" ht="64.5" customHeight="1" x14ac:dyDescent="0.25">
      <c r="A162" s="8" t="s">
        <v>2528</v>
      </c>
      <c r="B162" s="226">
        <v>34746550142</v>
      </c>
      <c r="C162" s="29" t="s">
        <v>2029</v>
      </c>
      <c r="D162" s="81" t="s">
        <v>1959</v>
      </c>
      <c r="E162" s="81" t="s">
        <v>1994</v>
      </c>
      <c r="F162" s="83" t="s">
        <v>1995</v>
      </c>
      <c r="G162" s="81" t="s">
        <v>1996</v>
      </c>
      <c r="H162" s="83" t="s">
        <v>1997</v>
      </c>
      <c r="I162" s="128"/>
      <c r="J162" s="138"/>
    </row>
    <row r="163" spans="1:10" ht="64.5" customHeight="1" x14ac:dyDescent="0.25">
      <c r="A163" s="170" t="s">
        <v>2529</v>
      </c>
      <c r="B163" s="45">
        <v>85179640019</v>
      </c>
      <c r="C163" s="29" t="s">
        <v>434</v>
      </c>
      <c r="D163" s="30" t="s">
        <v>27</v>
      </c>
      <c r="E163" s="30" t="s">
        <v>435</v>
      </c>
      <c r="F163" s="30" t="s">
        <v>436</v>
      </c>
      <c r="G163" s="30" t="s">
        <v>437</v>
      </c>
      <c r="H163" s="30" t="s">
        <v>42</v>
      </c>
      <c r="I163" s="69" t="s">
        <v>438</v>
      </c>
      <c r="J163" s="96"/>
    </row>
    <row r="164" spans="1:10" ht="64.5" customHeight="1" x14ac:dyDescent="0.25">
      <c r="A164" s="170" t="s">
        <v>2530</v>
      </c>
      <c r="B164" s="45">
        <v>90153081</v>
      </c>
      <c r="C164" s="16" t="s">
        <v>873</v>
      </c>
      <c r="D164" s="17" t="s">
        <v>182</v>
      </c>
      <c r="E164" s="17" t="s">
        <v>628</v>
      </c>
      <c r="F164" s="17" t="s">
        <v>874</v>
      </c>
      <c r="G164" s="17" t="s">
        <v>875</v>
      </c>
      <c r="H164" s="17" t="s">
        <v>18</v>
      </c>
      <c r="I164" s="66" t="s">
        <v>876</v>
      </c>
      <c r="J164" s="14" t="str">
        <f>HYPERLINK("mailto:niskogradnja.slunjski@gmail.com","niskogradnja.slunjski@gmail.com")</f>
        <v>niskogradnja.slunjski@gmail.com</v>
      </c>
    </row>
    <row r="165" spans="1:10" ht="64.5" customHeight="1" x14ac:dyDescent="0.25">
      <c r="A165" s="8" t="s">
        <v>2531</v>
      </c>
      <c r="B165" s="45">
        <v>92669328</v>
      </c>
      <c r="C165" s="16" t="s">
        <v>880</v>
      </c>
      <c r="D165" s="17" t="s">
        <v>182</v>
      </c>
      <c r="E165" s="17" t="s">
        <v>628</v>
      </c>
      <c r="F165" s="17" t="s">
        <v>881</v>
      </c>
      <c r="G165" s="17" t="s">
        <v>882</v>
      </c>
      <c r="H165" s="17" t="s">
        <v>36</v>
      </c>
      <c r="I165" s="66" t="s">
        <v>883</v>
      </c>
      <c r="J165" s="14" t="str">
        <f>HYPERLINK("mailto:niskogradnja.kelemen@gmail.com","niskogradnja.kelemen@gmail.com")</f>
        <v>niskogradnja.kelemen@gmail.com</v>
      </c>
    </row>
    <row r="166" spans="1:10" s="163" customFormat="1" ht="64.5" customHeight="1" x14ac:dyDescent="0.25">
      <c r="A166" s="170" t="s">
        <v>2532</v>
      </c>
      <c r="B166" s="45">
        <v>65418882495</v>
      </c>
      <c r="C166" s="16" t="s">
        <v>3304</v>
      </c>
      <c r="D166" s="17" t="s">
        <v>27</v>
      </c>
      <c r="E166" s="17" t="s">
        <v>3305</v>
      </c>
      <c r="F166" s="17" t="s">
        <v>3306</v>
      </c>
      <c r="G166" s="17" t="s">
        <v>1881</v>
      </c>
      <c r="H166" s="17" t="s">
        <v>42</v>
      </c>
      <c r="I166" s="66"/>
      <c r="J166" s="14"/>
    </row>
    <row r="167" spans="1:10" s="163" customFormat="1" ht="64.5" customHeight="1" x14ac:dyDescent="0.25">
      <c r="A167" s="170" t="s">
        <v>2533</v>
      </c>
      <c r="B167" s="45">
        <v>90152808</v>
      </c>
      <c r="C167" s="16" t="s">
        <v>885</v>
      </c>
      <c r="D167" s="17" t="s">
        <v>27</v>
      </c>
      <c r="E167" s="17" t="s">
        <v>886</v>
      </c>
      <c r="F167" s="17" t="s">
        <v>887</v>
      </c>
      <c r="G167" s="17" t="s">
        <v>888</v>
      </c>
      <c r="H167" s="17" t="s">
        <v>18</v>
      </c>
      <c r="I167" s="66" t="s">
        <v>889</v>
      </c>
      <c r="J167" s="14" t="str">
        <f>HYPERLINK("mailto:info@lackovicbus.hr","info@lackovicbus.hr")</f>
        <v>info@lackovicbus.hr</v>
      </c>
    </row>
    <row r="168" spans="1:10" ht="64.5" customHeight="1" x14ac:dyDescent="0.25">
      <c r="A168" s="8" t="s">
        <v>2534</v>
      </c>
      <c r="B168" s="45">
        <v>91270995</v>
      </c>
      <c r="C168" s="16" t="s">
        <v>1820</v>
      </c>
      <c r="D168" s="17" t="s">
        <v>14</v>
      </c>
      <c r="E168" s="17" t="s">
        <v>893</v>
      </c>
      <c r="F168" s="17" t="s">
        <v>1819</v>
      </c>
      <c r="G168" s="17" t="s">
        <v>894</v>
      </c>
      <c r="H168" s="17" t="s">
        <v>36</v>
      </c>
      <c r="I168" s="66" t="s">
        <v>1818</v>
      </c>
      <c r="J168" s="14" t="str">
        <f>HYPERLINK("mailto:stolarija.friscic@gmail.com","stolarija.friscic@gmail.com")</f>
        <v>stolarija.friscic@gmail.com</v>
      </c>
    </row>
    <row r="169" spans="1:10" ht="64.5" customHeight="1" x14ac:dyDescent="0.25">
      <c r="A169" s="170" t="s">
        <v>2535</v>
      </c>
      <c r="B169" s="46">
        <v>20132528596</v>
      </c>
      <c r="C169" s="29" t="s">
        <v>456</v>
      </c>
      <c r="D169" s="30" t="s">
        <v>27</v>
      </c>
      <c r="E169" s="30" t="s">
        <v>180</v>
      </c>
      <c r="F169" s="30" t="s">
        <v>457</v>
      </c>
      <c r="G169" s="30" t="s">
        <v>458</v>
      </c>
      <c r="H169" s="30" t="s">
        <v>42</v>
      </c>
      <c r="I169" s="69" t="s">
        <v>459</v>
      </c>
      <c r="J169" s="84"/>
    </row>
    <row r="170" spans="1:10" s="163" customFormat="1" ht="64.5" customHeight="1" x14ac:dyDescent="0.25">
      <c r="A170" s="170" t="s">
        <v>2536</v>
      </c>
      <c r="B170" s="226" t="s">
        <v>2115</v>
      </c>
      <c r="C170" s="29" t="s">
        <v>2176</v>
      </c>
      <c r="D170" s="81" t="s">
        <v>2012</v>
      </c>
      <c r="E170" s="81" t="s">
        <v>1867</v>
      </c>
      <c r="F170" s="83" t="s">
        <v>2116</v>
      </c>
      <c r="G170" s="81" t="s">
        <v>2117</v>
      </c>
      <c r="H170" s="83" t="s">
        <v>2051</v>
      </c>
      <c r="I170" s="128"/>
      <c r="J170" s="138"/>
    </row>
    <row r="171" spans="1:10" s="163" customFormat="1" ht="64.5" customHeight="1" x14ac:dyDescent="0.25">
      <c r="A171" s="8" t="s">
        <v>2537</v>
      </c>
      <c r="B171" s="44">
        <v>17513666586</v>
      </c>
      <c r="C171" s="11" t="s">
        <v>1833</v>
      </c>
      <c r="D171" s="12" t="s">
        <v>27</v>
      </c>
      <c r="E171" s="12" t="s">
        <v>896</v>
      </c>
      <c r="F171" s="12" t="s">
        <v>1149</v>
      </c>
      <c r="G171" s="12" t="s">
        <v>1150</v>
      </c>
      <c r="H171" s="12" t="s">
        <v>36</v>
      </c>
      <c r="I171" s="67" t="s">
        <v>1151</v>
      </c>
      <c r="J171" s="26" t="str">
        <f>HYPERLINK("mailto:odvjetnica.loparicgregur@gmail.com","odvjetnica.loparicgregur@gmail.com")</f>
        <v>odvjetnica.loparicgregur@gmail.com</v>
      </c>
    </row>
    <row r="172" spans="1:10" ht="64.5" customHeight="1" x14ac:dyDescent="0.25">
      <c r="A172" s="170" t="s">
        <v>2538</v>
      </c>
      <c r="B172" s="45">
        <v>80155413</v>
      </c>
      <c r="C172" s="16" t="s">
        <v>895</v>
      </c>
      <c r="D172" s="17" t="s">
        <v>27</v>
      </c>
      <c r="E172" s="17" t="s">
        <v>896</v>
      </c>
      <c r="F172" s="17" t="s">
        <v>897</v>
      </c>
      <c r="G172" s="17" t="s">
        <v>898</v>
      </c>
      <c r="H172" s="17" t="s">
        <v>36</v>
      </c>
      <c r="I172" s="66" t="s">
        <v>899</v>
      </c>
      <c r="J172" s="14" t="str">
        <f>HYPERLINK("mailto:odvjetnik-z.zulic@vz.htnet.hr","odvjetnik-z.zulic@vz.htnet.hr")</f>
        <v>odvjetnik-z.zulic@vz.htnet.hr</v>
      </c>
    </row>
    <row r="173" spans="1:10" ht="64.5" customHeight="1" x14ac:dyDescent="0.25">
      <c r="A173" s="170" t="s">
        <v>2539</v>
      </c>
      <c r="B173" s="45">
        <v>91272483</v>
      </c>
      <c r="C173" s="16" t="s">
        <v>909</v>
      </c>
      <c r="D173" s="17" t="s">
        <v>27</v>
      </c>
      <c r="E173" s="17" t="s">
        <v>910</v>
      </c>
      <c r="F173" s="17" t="s">
        <v>911</v>
      </c>
      <c r="G173" s="17" t="s">
        <v>912</v>
      </c>
      <c r="H173" s="17" t="s">
        <v>36</v>
      </c>
      <c r="I173" s="66" t="s">
        <v>913</v>
      </c>
      <c r="J173" s="14" t="str">
        <f>HYPERLINK("mailto:tkocet@yahoo.com","tkocet@yahoo.com")</f>
        <v>tkocet@yahoo.com</v>
      </c>
    </row>
    <row r="174" spans="1:10" ht="64.5" customHeight="1" x14ac:dyDescent="0.25">
      <c r="A174" s="8" t="s">
        <v>2540</v>
      </c>
      <c r="B174" s="45">
        <v>23043408352</v>
      </c>
      <c r="C174" s="16" t="s">
        <v>918</v>
      </c>
      <c r="D174" s="17" t="s">
        <v>819</v>
      </c>
      <c r="E174" s="17" t="s">
        <v>919</v>
      </c>
      <c r="F174" s="17" t="s">
        <v>920</v>
      </c>
      <c r="G174" s="17" t="s">
        <v>1821</v>
      </c>
      <c r="H174" s="17" t="s">
        <v>36</v>
      </c>
      <c r="I174" s="66" t="s">
        <v>921</v>
      </c>
      <c r="J174" s="14" t="str">
        <f>HYPERLINK("mailto:ordinacija.blazunaj@optinet.hr","ordinacija.blazunaj@optinet.hr")</f>
        <v>ordinacija.blazunaj@optinet.hr</v>
      </c>
    </row>
    <row r="175" spans="1:10" ht="64.5" customHeight="1" x14ac:dyDescent="0.25">
      <c r="A175" s="170" t="s">
        <v>2541</v>
      </c>
      <c r="B175" s="45">
        <v>37551504158</v>
      </c>
      <c r="C175" s="16" t="s">
        <v>923</v>
      </c>
      <c r="D175" s="17" t="s">
        <v>819</v>
      </c>
      <c r="E175" s="17" t="s">
        <v>919</v>
      </c>
      <c r="F175" s="17" t="s">
        <v>924</v>
      </c>
      <c r="G175" s="17" t="s">
        <v>823</v>
      </c>
      <c r="H175" s="17" t="s">
        <v>36</v>
      </c>
      <c r="I175" s="66" t="s">
        <v>925</v>
      </c>
      <c r="J175" s="14" t="str">
        <f>HYPERLINK("mailto:jagetic.andreja@gmail.com","jagetic.andreja@gmail.com")</f>
        <v>jagetic.andreja@gmail.com</v>
      </c>
    </row>
    <row r="176" spans="1:10" ht="64.5" customHeight="1" x14ac:dyDescent="0.25">
      <c r="A176" s="170" t="s">
        <v>2542</v>
      </c>
      <c r="B176" s="45">
        <v>80063675</v>
      </c>
      <c r="C176" s="16" t="s">
        <v>1822</v>
      </c>
      <c r="D176" s="17" t="s">
        <v>819</v>
      </c>
      <c r="E176" s="17" t="s">
        <v>930</v>
      </c>
      <c r="F176" s="17" t="s">
        <v>1823</v>
      </c>
      <c r="G176" s="17" t="s">
        <v>780</v>
      </c>
      <c r="H176" s="17" t="s">
        <v>36</v>
      </c>
      <c r="I176" s="66" t="s">
        <v>931</v>
      </c>
      <c r="J176" s="14" t="str">
        <f>HYPERLINK("mailto:oom.carevicd@vz.t-com.hr","oom.carevicd@vz.t-com.hr")</f>
        <v>oom.carevicd@vz.t-com.hr</v>
      </c>
    </row>
    <row r="177" spans="1:10" ht="64.5" customHeight="1" x14ac:dyDescent="0.25">
      <c r="A177" s="8" t="s">
        <v>2543</v>
      </c>
      <c r="B177" s="45">
        <v>80063705</v>
      </c>
      <c r="C177" s="16" t="s">
        <v>1824</v>
      </c>
      <c r="D177" s="17" t="s">
        <v>819</v>
      </c>
      <c r="E177" s="17" t="s">
        <v>930</v>
      </c>
      <c r="F177" s="17" t="s">
        <v>936</v>
      </c>
      <c r="G177" s="17" t="s">
        <v>780</v>
      </c>
      <c r="H177" s="17" t="s">
        <v>36</v>
      </c>
      <c r="I177" s="66" t="s">
        <v>937</v>
      </c>
      <c r="J177" s="14"/>
    </row>
    <row r="178" spans="1:10" ht="64.5" customHeight="1" x14ac:dyDescent="0.25">
      <c r="A178" s="170" t="s">
        <v>2544</v>
      </c>
      <c r="B178" s="45">
        <v>80063535</v>
      </c>
      <c r="C178" s="16" t="s">
        <v>938</v>
      </c>
      <c r="D178" s="17" t="s">
        <v>819</v>
      </c>
      <c r="E178" s="17" t="s">
        <v>930</v>
      </c>
      <c r="F178" s="17" t="s">
        <v>939</v>
      </c>
      <c r="G178" s="17" t="s">
        <v>823</v>
      </c>
      <c r="H178" s="17" t="s">
        <v>36</v>
      </c>
      <c r="I178" s="66" t="s">
        <v>940</v>
      </c>
      <c r="J178" s="14"/>
    </row>
    <row r="179" spans="1:10" ht="64.5" customHeight="1" x14ac:dyDescent="0.25">
      <c r="A179" s="170" t="s">
        <v>2545</v>
      </c>
      <c r="B179" s="45"/>
      <c r="C179" s="16" t="s">
        <v>942</v>
      </c>
      <c r="D179" s="17" t="s">
        <v>819</v>
      </c>
      <c r="E179" s="17" t="s">
        <v>930</v>
      </c>
      <c r="F179" s="17" t="s">
        <v>943</v>
      </c>
      <c r="G179" s="17" t="s">
        <v>780</v>
      </c>
      <c r="H179" s="17" t="s">
        <v>36</v>
      </c>
      <c r="I179" s="66" t="s">
        <v>946</v>
      </c>
      <c r="J179" s="14"/>
    </row>
    <row r="180" spans="1:10" ht="64.5" customHeight="1" x14ac:dyDescent="0.25">
      <c r="A180" s="8" t="s">
        <v>2546</v>
      </c>
      <c r="B180" s="45"/>
      <c r="C180" s="16" t="s">
        <v>948</v>
      </c>
      <c r="D180" s="17" t="s">
        <v>819</v>
      </c>
      <c r="E180" s="17" t="s">
        <v>930</v>
      </c>
      <c r="F180" s="17" t="s">
        <v>949</v>
      </c>
      <c r="G180" s="17" t="s">
        <v>823</v>
      </c>
      <c r="H180" s="17" t="s">
        <v>36</v>
      </c>
      <c r="I180" s="66" t="s">
        <v>950</v>
      </c>
      <c r="J180" s="14"/>
    </row>
    <row r="181" spans="1:10" ht="64.5" customHeight="1" x14ac:dyDescent="0.25">
      <c r="A181" s="170" t="s">
        <v>2547</v>
      </c>
      <c r="B181" s="45"/>
      <c r="C181" s="16" t="s">
        <v>951</v>
      </c>
      <c r="D181" s="17" t="s">
        <v>819</v>
      </c>
      <c r="E181" s="17" t="s">
        <v>930</v>
      </c>
      <c r="F181" s="17" t="s">
        <v>952</v>
      </c>
      <c r="G181" s="17" t="s">
        <v>780</v>
      </c>
      <c r="H181" s="17" t="s">
        <v>36</v>
      </c>
      <c r="I181" s="66" t="s">
        <v>953</v>
      </c>
      <c r="J181" s="14"/>
    </row>
    <row r="182" spans="1:10" ht="64.5" customHeight="1" x14ac:dyDescent="0.25">
      <c r="A182" s="170" t="s">
        <v>2548</v>
      </c>
      <c r="B182" s="45">
        <v>92383793</v>
      </c>
      <c r="C182" s="16" t="s">
        <v>957</v>
      </c>
      <c r="D182" s="17" t="s">
        <v>27</v>
      </c>
      <c r="E182" s="17" t="s">
        <v>238</v>
      </c>
      <c r="F182" s="17" t="s">
        <v>958</v>
      </c>
      <c r="G182" s="17" t="s">
        <v>959</v>
      </c>
      <c r="H182" s="17" t="s">
        <v>36</v>
      </c>
      <c r="I182" s="66" t="s">
        <v>960</v>
      </c>
      <c r="J182" s="14" t="str">
        <f>HYPERLINK("mailto:snjeska.mastin@gmail.com","snjeska.mastin@gmail.com")</f>
        <v>snjeska.mastin@gmail.com</v>
      </c>
    </row>
    <row r="183" spans="1:10" ht="64.5" customHeight="1" x14ac:dyDescent="0.25">
      <c r="A183" s="8" t="s">
        <v>2549</v>
      </c>
      <c r="B183" s="45">
        <v>97547816</v>
      </c>
      <c r="C183" s="16" t="s">
        <v>968</v>
      </c>
      <c r="D183" s="17" t="s">
        <v>27</v>
      </c>
      <c r="E183" s="17" t="s">
        <v>969</v>
      </c>
      <c r="F183" s="17" t="s">
        <v>2818</v>
      </c>
      <c r="G183" s="17" t="s">
        <v>970</v>
      </c>
      <c r="H183" s="17" t="s">
        <v>36</v>
      </c>
      <c r="I183" s="66" t="s">
        <v>971</v>
      </c>
      <c r="J183" s="14" t="str">
        <f>HYPERLINK("mailto:pervanavet@gmail.com","pervanavet@gmail.com")</f>
        <v>pervanavet@gmail.com</v>
      </c>
    </row>
    <row r="184" spans="1:10" ht="64.5" customHeight="1" x14ac:dyDescent="0.25">
      <c r="A184" s="170" t="s">
        <v>2550</v>
      </c>
      <c r="B184" s="45">
        <v>92384374</v>
      </c>
      <c r="C184" s="16" t="s">
        <v>972</v>
      </c>
      <c r="D184" s="17" t="s">
        <v>14</v>
      </c>
      <c r="E184" s="17" t="s">
        <v>975</v>
      </c>
      <c r="F184" s="17" t="s">
        <v>976</v>
      </c>
      <c r="G184" s="17" t="s">
        <v>977</v>
      </c>
      <c r="H184" s="17" t="s">
        <v>594</v>
      </c>
      <c r="I184" s="66"/>
      <c r="J184" s="14" t="str">
        <f>HYPERLINK("mailto:jppetrinjak@gmailcom","jppetrinjak@gmailcom")</f>
        <v>jppetrinjak@gmailcom</v>
      </c>
    </row>
    <row r="185" spans="1:10" s="163" customFormat="1" ht="64.5" customHeight="1" x14ac:dyDescent="0.25">
      <c r="A185" s="170" t="s">
        <v>2551</v>
      </c>
      <c r="B185" s="45">
        <v>98171712</v>
      </c>
      <c r="C185" s="16" t="s">
        <v>3160</v>
      </c>
      <c r="D185" s="17" t="s">
        <v>27</v>
      </c>
      <c r="E185" s="17" t="s">
        <v>313</v>
      </c>
      <c r="F185" s="17" t="s">
        <v>3161</v>
      </c>
      <c r="G185" s="17" t="s">
        <v>3162</v>
      </c>
      <c r="H185" s="17" t="s">
        <v>1997</v>
      </c>
      <c r="I185" s="66"/>
      <c r="J185" s="14"/>
    </row>
    <row r="186" spans="1:10" ht="64.5" customHeight="1" x14ac:dyDescent="0.25">
      <c r="A186" s="8" t="s">
        <v>2552</v>
      </c>
      <c r="B186" s="227">
        <v>76018861510</v>
      </c>
      <c r="C186" s="157" t="s">
        <v>2201</v>
      </c>
      <c r="D186" s="158" t="s">
        <v>1955</v>
      </c>
      <c r="E186" s="47" t="s">
        <v>2187</v>
      </c>
      <c r="F186" s="30" t="s">
        <v>2188</v>
      </c>
      <c r="G186" s="30" t="s">
        <v>2189</v>
      </c>
      <c r="H186" s="12" t="s">
        <v>36</v>
      </c>
      <c r="I186" s="69" t="s">
        <v>2190</v>
      </c>
      <c r="J186" s="51" t="s">
        <v>2191</v>
      </c>
    </row>
    <row r="187" spans="1:10" s="163" customFormat="1" ht="64.5" customHeight="1" x14ac:dyDescent="0.25">
      <c r="A187" s="170" t="s">
        <v>2553</v>
      </c>
      <c r="B187" s="227">
        <v>79218585650</v>
      </c>
      <c r="C187" s="157" t="s">
        <v>3321</v>
      </c>
      <c r="D187" s="17" t="s">
        <v>27</v>
      </c>
      <c r="E187" s="47" t="s">
        <v>3204</v>
      </c>
      <c r="F187" s="30" t="s">
        <v>3322</v>
      </c>
      <c r="G187" s="30" t="s">
        <v>3323</v>
      </c>
      <c r="H187" s="12" t="s">
        <v>135</v>
      </c>
      <c r="I187" s="69"/>
      <c r="J187" s="51"/>
    </row>
    <row r="188" spans="1:10" ht="64.5" customHeight="1" x14ac:dyDescent="0.25">
      <c r="A188" s="170" t="s">
        <v>2554</v>
      </c>
      <c r="B188" s="78">
        <v>91273382</v>
      </c>
      <c r="C188" s="29" t="s">
        <v>2030</v>
      </c>
      <c r="D188" s="12" t="s">
        <v>14</v>
      </c>
      <c r="E188" s="49" t="s">
        <v>981</v>
      </c>
      <c r="F188" s="30" t="s">
        <v>1547</v>
      </c>
      <c r="G188" s="30" t="s">
        <v>1548</v>
      </c>
      <c r="H188" s="27" t="s">
        <v>557</v>
      </c>
      <c r="I188" s="69" t="s">
        <v>1551</v>
      </c>
      <c r="J188" s="84" t="s">
        <v>1553</v>
      </c>
    </row>
    <row r="189" spans="1:10" ht="64.5" customHeight="1" x14ac:dyDescent="0.25">
      <c r="A189" s="8" t="s">
        <v>2555</v>
      </c>
      <c r="B189" s="44">
        <v>91273102</v>
      </c>
      <c r="C189" s="11" t="s">
        <v>979</v>
      </c>
      <c r="D189" s="12" t="s">
        <v>980</v>
      </c>
      <c r="E189" s="12" t="s">
        <v>981</v>
      </c>
      <c r="F189" s="12" t="s">
        <v>982</v>
      </c>
      <c r="G189" s="12" t="s">
        <v>983</v>
      </c>
      <c r="H189" s="12" t="s">
        <v>18</v>
      </c>
      <c r="I189" s="67" t="s">
        <v>1825</v>
      </c>
      <c r="J189" s="26" t="str">
        <f>HYPERLINK("mailto:pilanarafaj@gmail.com","pilanarafaj@gmail.com")</f>
        <v>pilanarafaj@gmail.com</v>
      </c>
    </row>
    <row r="190" spans="1:10" ht="64.5" customHeight="1" x14ac:dyDescent="0.25">
      <c r="A190" s="170" t="s">
        <v>2556</v>
      </c>
      <c r="B190" s="44">
        <v>86371735087</v>
      </c>
      <c r="C190" s="11" t="s">
        <v>2211</v>
      </c>
      <c r="D190" s="12" t="s">
        <v>980</v>
      </c>
      <c r="E190" s="12" t="s">
        <v>981</v>
      </c>
      <c r="F190" s="12" t="s">
        <v>989</v>
      </c>
      <c r="G190" s="12" t="s">
        <v>1826</v>
      </c>
      <c r="H190" s="12" t="s">
        <v>36</v>
      </c>
      <c r="I190" s="67" t="s">
        <v>1828</v>
      </c>
      <c r="J190" s="51" t="s">
        <v>1827</v>
      </c>
    </row>
    <row r="191" spans="1:10" ht="64.5" customHeight="1" x14ac:dyDescent="0.25">
      <c r="A191" s="170" t="s">
        <v>2557</v>
      </c>
      <c r="B191" s="44">
        <v>90156234</v>
      </c>
      <c r="C191" s="11" t="s">
        <v>991</v>
      </c>
      <c r="D191" s="12" t="s">
        <v>14</v>
      </c>
      <c r="E191" s="12" t="s">
        <v>992</v>
      </c>
      <c r="F191" s="12" t="s">
        <v>993</v>
      </c>
      <c r="G191" s="12" t="s">
        <v>995</v>
      </c>
      <c r="H191" s="12" t="s">
        <v>36</v>
      </c>
      <c r="I191" s="67" t="s">
        <v>996</v>
      </c>
      <c r="J191" s="26" t="str">
        <f>HYPERLINK("mailto:pino.mastin@gmail.com","pino.mastin@gmail.com")</f>
        <v>pino.mastin@gmail.com</v>
      </c>
    </row>
    <row r="192" spans="1:10" ht="64.5" customHeight="1" x14ac:dyDescent="0.25">
      <c r="A192" s="8" t="s">
        <v>2558</v>
      </c>
      <c r="B192" s="44">
        <v>91273056</v>
      </c>
      <c r="C192" s="11" t="s">
        <v>997</v>
      </c>
      <c r="D192" s="12" t="s">
        <v>27</v>
      </c>
      <c r="E192" s="12" t="s">
        <v>313</v>
      </c>
      <c r="F192" s="12" t="s">
        <v>998</v>
      </c>
      <c r="G192" s="12" t="s">
        <v>999</v>
      </c>
      <c r="H192" s="12" t="s">
        <v>36</v>
      </c>
      <c r="I192" s="67" t="s">
        <v>1000</v>
      </c>
      <c r="J192" s="14" t="s">
        <v>1001</v>
      </c>
    </row>
    <row r="193" spans="1:10" ht="64.5" customHeight="1" x14ac:dyDescent="0.25">
      <c r="A193" s="170" t="s">
        <v>2559</v>
      </c>
      <c r="B193" s="44">
        <v>90155653</v>
      </c>
      <c r="C193" s="11" t="s">
        <v>1002</v>
      </c>
      <c r="D193" s="12" t="s">
        <v>27</v>
      </c>
      <c r="E193" s="12" t="s">
        <v>1003</v>
      </c>
      <c r="F193" s="12" t="s">
        <v>1004</v>
      </c>
      <c r="G193" s="12" t="s">
        <v>1005</v>
      </c>
      <c r="H193" s="12" t="s">
        <v>18</v>
      </c>
      <c r="I193" s="67" t="s">
        <v>1829</v>
      </c>
      <c r="J193" s="14" t="str">
        <f>HYPERLINK("mailto:kresimir63@gmail.com","kresimir63@gmail.com")</f>
        <v>kresimir63@gmail.com</v>
      </c>
    </row>
    <row r="194" spans="1:10" ht="64.5" customHeight="1" x14ac:dyDescent="0.25">
      <c r="A194" s="170" t="s">
        <v>2560</v>
      </c>
      <c r="B194" s="62">
        <v>10832821331</v>
      </c>
      <c r="C194" s="29" t="s">
        <v>467</v>
      </c>
      <c r="D194" s="30" t="s">
        <v>468</v>
      </c>
      <c r="E194" s="30" t="s">
        <v>469</v>
      </c>
      <c r="F194" s="30" t="s">
        <v>470</v>
      </c>
      <c r="G194" s="30" t="s">
        <v>471</v>
      </c>
      <c r="H194" s="30" t="s">
        <v>42</v>
      </c>
      <c r="I194" s="69" t="s">
        <v>472</v>
      </c>
      <c r="J194" s="84"/>
    </row>
    <row r="195" spans="1:10" ht="64.5" customHeight="1" x14ac:dyDescent="0.25">
      <c r="A195" s="8" t="s">
        <v>2561</v>
      </c>
      <c r="B195" s="44">
        <v>97343170</v>
      </c>
      <c r="C195" s="11" t="s">
        <v>1010</v>
      </c>
      <c r="D195" s="12" t="s">
        <v>27</v>
      </c>
      <c r="E195" s="12" t="s">
        <v>1011</v>
      </c>
      <c r="F195" s="12" t="s">
        <v>1012</v>
      </c>
      <c r="G195" s="12" t="s">
        <v>1013</v>
      </c>
      <c r="H195" s="12" t="s">
        <v>36</v>
      </c>
      <c r="I195" s="67" t="s">
        <v>1014</v>
      </c>
      <c r="J195" s="37"/>
    </row>
    <row r="196" spans="1:10" ht="64.5" customHeight="1" x14ac:dyDescent="0.25">
      <c r="A196" s="170" t="s">
        <v>2562</v>
      </c>
      <c r="B196" s="45">
        <v>90154681</v>
      </c>
      <c r="C196" s="16" t="s">
        <v>1019</v>
      </c>
      <c r="D196" s="17" t="s">
        <v>27</v>
      </c>
      <c r="E196" s="17" t="s">
        <v>46</v>
      </c>
      <c r="F196" s="17" t="s">
        <v>1020</v>
      </c>
      <c r="G196" s="17" t="s">
        <v>1021</v>
      </c>
      <c r="H196" s="17" t="s">
        <v>36</v>
      </c>
      <c r="I196" s="66" t="s">
        <v>1022</v>
      </c>
      <c r="J196" s="14" t="str">
        <f>HYPERLINK("mailto:boris.habek@optinet.hr","boris.habek@optinet.hr")</f>
        <v>boris.habek@optinet.hr</v>
      </c>
    </row>
    <row r="197" spans="1:10" ht="64.5" customHeight="1" x14ac:dyDescent="0.25">
      <c r="A197" s="170" t="s">
        <v>2563</v>
      </c>
      <c r="B197" s="46">
        <v>59088104159</v>
      </c>
      <c r="C197" s="29" t="s">
        <v>501</v>
      </c>
      <c r="D197" s="30" t="s">
        <v>27</v>
      </c>
      <c r="E197" s="30" t="s">
        <v>46</v>
      </c>
      <c r="F197" s="30" t="s">
        <v>502</v>
      </c>
      <c r="G197" s="30" t="s">
        <v>503</v>
      </c>
      <c r="H197" s="30" t="s">
        <v>401</v>
      </c>
      <c r="I197" s="72" t="s">
        <v>1796</v>
      </c>
      <c r="J197" s="84"/>
    </row>
    <row r="198" spans="1:10" ht="64.5" customHeight="1" x14ac:dyDescent="0.25">
      <c r="A198" s="8" t="s">
        <v>2564</v>
      </c>
      <c r="B198" s="45">
        <v>80063454</v>
      </c>
      <c r="C198" s="16" t="s">
        <v>1027</v>
      </c>
      <c r="D198" s="17" t="s">
        <v>27</v>
      </c>
      <c r="E198" s="17" t="s">
        <v>778</v>
      </c>
      <c r="F198" s="17" t="s">
        <v>1028</v>
      </c>
      <c r="G198" s="17" t="s">
        <v>1029</v>
      </c>
      <c r="H198" s="17" t="s">
        <v>36</v>
      </c>
      <c r="I198" s="67" t="s">
        <v>1030</v>
      </c>
      <c r="J198" s="14" t="str">
        <f>HYPERLINK("mailto:ljekarna.kocijan@yahoo.com","ljekarna.kocijan@yahoo.com")</f>
        <v>ljekarna.kocijan@yahoo.com</v>
      </c>
    </row>
    <row r="199" spans="1:10" ht="64.5" customHeight="1" x14ac:dyDescent="0.25">
      <c r="A199" s="170" t="s">
        <v>2565</v>
      </c>
      <c r="B199" s="45">
        <v>80063462</v>
      </c>
      <c r="C199" s="16" t="s">
        <v>1031</v>
      </c>
      <c r="D199" s="17" t="s">
        <v>819</v>
      </c>
      <c r="E199" s="17" t="s">
        <v>919</v>
      </c>
      <c r="F199" s="17" t="s">
        <v>1032</v>
      </c>
      <c r="G199" s="17" t="s">
        <v>1033</v>
      </c>
      <c r="H199" s="17" t="s">
        <v>36</v>
      </c>
      <c r="I199" s="66" t="s">
        <v>1034</v>
      </c>
      <c r="J199" s="14" t="str">
        <f>HYPERLINK("mailto:dragica.putarek@gmail.com","dragica.putarek@gmail.com")</f>
        <v>dragica.putarek@gmail.com</v>
      </c>
    </row>
    <row r="200" spans="1:10" ht="64.5" customHeight="1" x14ac:dyDescent="0.25">
      <c r="A200" s="170" t="s">
        <v>2566</v>
      </c>
      <c r="B200" s="45"/>
      <c r="C200" s="16" t="s">
        <v>1031</v>
      </c>
      <c r="D200" s="17" t="s">
        <v>819</v>
      </c>
      <c r="E200" s="17" t="s">
        <v>919</v>
      </c>
      <c r="F200" s="17" t="s">
        <v>1037</v>
      </c>
      <c r="G200" s="17" t="s">
        <v>1038</v>
      </c>
      <c r="H200" s="17" t="s">
        <v>36</v>
      </c>
      <c r="I200" s="66" t="s">
        <v>1039</v>
      </c>
      <c r="J200" s="26" t="str">
        <f>HYPERLINK("mailto:ordinacija-friscic@email.t-com.hr","ordinacija-friscic@email.t-com.hr")</f>
        <v>ordinacija-friscic@email.t-com.hr</v>
      </c>
    </row>
    <row r="201" spans="1:10" ht="64.5" customHeight="1" x14ac:dyDescent="0.25">
      <c r="A201" s="8" t="s">
        <v>2567</v>
      </c>
      <c r="B201" s="45"/>
      <c r="C201" s="16" t="s">
        <v>1040</v>
      </c>
      <c r="D201" s="17" t="s">
        <v>819</v>
      </c>
      <c r="E201" s="17" t="s">
        <v>919</v>
      </c>
      <c r="F201" s="17" t="s">
        <v>1041</v>
      </c>
      <c r="G201" s="17" t="s">
        <v>780</v>
      </c>
      <c r="H201" s="17" t="s">
        <v>36</v>
      </c>
      <c r="I201" s="66" t="s">
        <v>1042</v>
      </c>
      <c r="J201" s="14" t="str">
        <f>HYPERLINK("mailto:harambasic.azra.spec.ortodontska.ordin@vz.t-com.hr","harambasic.azra.spec.ortodontska.ordin@vz.t-com.hr")</f>
        <v>harambasic.azra.spec.ortodontska.ordin@vz.t-com.hr</v>
      </c>
    </row>
    <row r="202" spans="1:10" ht="64.5" customHeight="1" x14ac:dyDescent="0.25">
      <c r="A202" s="170" t="s">
        <v>2568</v>
      </c>
      <c r="B202" s="45">
        <v>80178723</v>
      </c>
      <c r="C202" s="16" t="s">
        <v>1045</v>
      </c>
      <c r="D202" s="17" t="s">
        <v>819</v>
      </c>
      <c r="E202" s="17" t="s">
        <v>919</v>
      </c>
      <c r="F202" s="17" t="s">
        <v>1047</v>
      </c>
      <c r="G202" s="17" t="s">
        <v>1048</v>
      </c>
      <c r="H202" s="17" t="s">
        <v>36</v>
      </c>
      <c r="I202" s="66" t="s">
        <v>1049</v>
      </c>
      <c r="J202" s="14" t="str">
        <f>HYPERLINK("mailto:kustelega@gmail.com","kustelega@gmail.com")</f>
        <v>kustelega@gmail.com</v>
      </c>
    </row>
    <row r="203" spans="1:10" ht="64.5" customHeight="1" x14ac:dyDescent="0.25">
      <c r="A203" s="170" t="s">
        <v>2569</v>
      </c>
      <c r="B203" s="45">
        <v>90153626</v>
      </c>
      <c r="C203" s="16" t="s">
        <v>1051</v>
      </c>
      <c r="D203" s="17" t="s">
        <v>27</v>
      </c>
      <c r="E203" s="17" t="s">
        <v>213</v>
      </c>
      <c r="F203" s="17" t="s">
        <v>1052</v>
      </c>
      <c r="G203" s="17" t="s">
        <v>1054</v>
      </c>
      <c r="H203" s="17" t="s">
        <v>36</v>
      </c>
      <c r="I203" s="66" t="s">
        <v>1055</v>
      </c>
      <c r="J203" s="26"/>
    </row>
    <row r="204" spans="1:10" ht="64.5" customHeight="1" x14ac:dyDescent="0.25">
      <c r="A204" s="8" t="s">
        <v>2570</v>
      </c>
      <c r="B204" s="44">
        <v>90155866</v>
      </c>
      <c r="C204" s="11" t="s">
        <v>1056</v>
      </c>
      <c r="D204" s="12" t="s">
        <v>1057</v>
      </c>
      <c r="E204" s="12" t="s">
        <v>1058</v>
      </c>
      <c r="F204" s="12" t="s">
        <v>1830</v>
      </c>
      <c r="G204" s="12" t="s">
        <v>1059</v>
      </c>
      <c r="H204" s="12" t="s">
        <v>36</v>
      </c>
      <c r="I204" s="67" t="s">
        <v>1060</v>
      </c>
      <c r="J204" s="26" t="str">
        <f>HYPERLINK("mailto:kapusticzlatko@gmail.com","kapusticzlatko@gmail.com")</f>
        <v>kapusticzlatko@gmail.com</v>
      </c>
    </row>
    <row r="205" spans="1:10" ht="64.5" customHeight="1" x14ac:dyDescent="0.25">
      <c r="A205" s="170" t="s">
        <v>2571</v>
      </c>
      <c r="B205" s="44">
        <v>91273641</v>
      </c>
      <c r="C205" s="11" t="s">
        <v>1064</v>
      </c>
      <c r="D205" s="12" t="s">
        <v>1057</v>
      </c>
      <c r="E205" s="12" t="s">
        <v>1065</v>
      </c>
      <c r="F205" s="12" t="s">
        <v>1066</v>
      </c>
      <c r="G205" s="12" t="s">
        <v>1067</v>
      </c>
      <c r="H205" s="12" t="s">
        <v>36</v>
      </c>
      <c r="I205" s="67" t="s">
        <v>1068</v>
      </c>
      <c r="J205" s="26"/>
    </row>
    <row r="206" spans="1:10" ht="64.5" customHeight="1" x14ac:dyDescent="0.25">
      <c r="A206" s="170" t="s">
        <v>2572</v>
      </c>
      <c r="B206" s="44">
        <v>90134753</v>
      </c>
      <c r="C206" s="11" t="s">
        <v>1069</v>
      </c>
      <c r="D206" s="12" t="s">
        <v>27</v>
      </c>
      <c r="E206" s="12" t="s">
        <v>1070</v>
      </c>
      <c r="F206" s="12" t="s">
        <v>1072</v>
      </c>
      <c r="G206" s="12" t="s">
        <v>1073</v>
      </c>
      <c r="H206" s="12" t="s">
        <v>36</v>
      </c>
      <c r="I206" s="67" t="s">
        <v>1074</v>
      </c>
      <c r="J206" s="26"/>
    </row>
    <row r="207" spans="1:10" ht="64.5" customHeight="1" x14ac:dyDescent="0.25">
      <c r="A207" s="8" t="s">
        <v>2573</v>
      </c>
      <c r="B207" s="44">
        <v>91273919</v>
      </c>
      <c r="C207" s="11" t="s">
        <v>1078</v>
      </c>
      <c r="D207" s="12" t="s">
        <v>1057</v>
      </c>
      <c r="E207" s="12" t="s">
        <v>1079</v>
      </c>
      <c r="F207" s="12" t="s">
        <v>1080</v>
      </c>
      <c r="G207" s="12" t="s">
        <v>1081</v>
      </c>
      <c r="H207" s="12" t="s">
        <v>36</v>
      </c>
      <c r="I207" s="67" t="s">
        <v>1082</v>
      </c>
      <c r="J207" s="26" t="str">
        <f>HYPERLINK("mailto:piskac.stjepan@gmail.com","piskac.stjepan@gmail.com")</f>
        <v>piskac.stjepan@gmail.com</v>
      </c>
    </row>
    <row r="208" spans="1:10" ht="64.5" customHeight="1" x14ac:dyDescent="0.25">
      <c r="A208" s="170" t="s">
        <v>2574</v>
      </c>
      <c r="B208" s="44">
        <v>92668798</v>
      </c>
      <c r="C208" s="11" t="s">
        <v>1083</v>
      </c>
      <c r="D208" s="12" t="s">
        <v>27</v>
      </c>
      <c r="E208" s="12" t="s">
        <v>46</v>
      </c>
      <c r="F208" s="12" t="s">
        <v>1085</v>
      </c>
      <c r="G208" s="12" t="s">
        <v>1086</v>
      </c>
      <c r="H208" s="12" t="s">
        <v>18</v>
      </c>
      <c r="I208" s="67" t="s">
        <v>1088</v>
      </c>
      <c r="J208" s="26" t="str">
        <f>HYPERLINK("mailto:puffy1@net.hr","puffy1@net.hr")</f>
        <v>puffy1@net.hr</v>
      </c>
    </row>
    <row r="209" spans="1:10" ht="64.5" customHeight="1" x14ac:dyDescent="0.25">
      <c r="A209" s="170" t="s">
        <v>2575</v>
      </c>
      <c r="B209" s="44">
        <v>97285978</v>
      </c>
      <c r="C209" s="11" t="s">
        <v>1095</v>
      </c>
      <c r="D209" s="12" t="s">
        <v>27</v>
      </c>
      <c r="E209" s="12" t="s">
        <v>256</v>
      </c>
      <c r="F209" s="12" t="s">
        <v>1832</v>
      </c>
      <c r="G209" s="12" t="s">
        <v>1096</v>
      </c>
      <c r="H209" s="12" t="s">
        <v>36</v>
      </c>
      <c r="I209" s="67" t="s">
        <v>1097</v>
      </c>
      <c r="J209" s="55" t="s">
        <v>1831</v>
      </c>
    </row>
    <row r="210" spans="1:10" ht="64.5" customHeight="1" x14ac:dyDescent="0.25">
      <c r="A210" s="8" t="s">
        <v>2576</v>
      </c>
      <c r="B210" s="44">
        <v>90155807</v>
      </c>
      <c r="C210" s="11" t="s">
        <v>1103</v>
      </c>
      <c r="D210" s="12" t="s">
        <v>27</v>
      </c>
      <c r="E210" s="12" t="s">
        <v>46</v>
      </c>
      <c r="F210" s="12" t="s">
        <v>1104</v>
      </c>
      <c r="G210" s="12" t="s">
        <v>1105</v>
      </c>
      <c r="H210" s="12" t="s">
        <v>18</v>
      </c>
      <c r="I210" s="67" t="s">
        <v>1106</v>
      </c>
      <c r="J210" s="26" t="s">
        <v>1107</v>
      </c>
    </row>
    <row r="211" spans="1:10" ht="64.5" customHeight="1" x14ac:dyDescent="0.25">
      <c r="A211" s="170" t="s">
        <v>2577</v>
      </c>
      <c r="B211" s="44">
        <v>97620009</v>
      </c>
      <c r="C211" s="11" t="s">
        <v>1108</v>
      </c>
      <c r="D211" s="12" t="s">
        <v>27</v>
      </c>
      <c r="E211" s="12" t="s">
        <v>56</v>
      </c>
      <c r="F211" s="12" t="s">
        <v>1109</v>
      </c>
      <c r="G211" s="12" t="s">
        <v>1110</v>
      </c>
      <c r="H211" s="12" t="s">
        <v>36</v>
      </c>
      <c r="I211" s="67" t="s">
        <v>1111</v>
      </c>
      <c r="J211" s="26" t="str">
        <f>HYPERLINK("mailto:renato.jarnjak@gmail.com","renato.jarnjak@gmail.com")</f>
        <v>renato.jarnjak@gmail.com</v>
      </c>
    </row>
    <row r="212" spans="1:10" s="163" customFormat="1" ht="64.5" customHeight="1" x14ac:dyDescent="0.25">
      <c r="A212" s="170" t="s">
        <v>2578</v>
      </c>
      <c r="B212" s="44">
        <v>32940717683</v>
      </c>
      <c r="C212" s="11" t="s">
        <v>3083</v>
      </c>
      <c r="D212" s="12" t="s">
        <v>27</v>
      </c>
      <c r="E212" s="12" t="s">
        <v>3084</v>
      </c>
      <c r="F212" s="12" t="s">
        <v>3085</v>
      </c>
      <c r="G212" s="12" t="s">
        <v>3086</v>
      </c>
      <c r="H212" s="12" t="s">
        <v>36</v>
      </c>
      <c r="I212" s="67"/>
      <c r="J212" s="26"/>
    </row>
    <row r="213" spans="1:10" s="163" customFormat="1" ht="64.5" customHeight="1" x14ac:dyDescent="0.25">
      <c r="A213" s="8" t="s">
        <v>2579</v>
      </c>
      <c r="B213" s="44">
        <v>84817953905</v>
      </c>
      <c r="C213" s="11" t="s">
        <v>3178</v>
      </c>
      <c r="D213" s="12" t="s">
        <v>182</v>
      </c>
      <c r="E213" s="12" t="s">
        <v>3179</v>
      </c>
      <c r="F213" s="12" t="s">
        <v>3180</v>
      </c>
      <c r="G213" s="12" t="s">
        <v>3181</v>
      </c>
      <c r="H213" s="12" t="s">
        <v>36</v>
      </c>
      <c r="I213" s="67"/>
      <c r="J213" s="26"/>
    </row>
    <row r="214" spans="1:10" ht="64.5" customHeight="1" x14ac:dyDescent="0.25">
      <c r="A214" s="170" t="s">
        <v>2580</v>
      </c>
      <c r="B214" s="44">
        <v>90156021</v>
      </c>
      <c r="C214" s="11" t="s">
        <v>1117</v>
      </c>
      <c r="D214" s="12" t="s">
        <v>27</v>
      </c>
      <c r="E214" s="12" t="s">
        <v>46</v>
      </c>
      <c r="F214" s="12" t="s">
        <v>1119</v>
      </c>
      <c r="G214" s="12" t="s">
        <v>1120</v>
      </c>
      <c r="H214" s="12" t="s">
        <v>36</v>
      </c>
      <c r="I214" s="67" t="s">
        <v>1121</v>
      </c>
      <c r="J214" s="55" t="str">
        <f>HYPERLINK("mailto:ribictransport@gmail.com","ribictransport@gmail.com")</f>
        <v>ribictransport@gmail.com</v>
      </c>
    </row>
    <row r="215" spans="1:10" ht="64.5" customHeight="1" x14ac:dyDescent="0.25">
      <c r="A215" s="170" t="s">
        <v>2581</v>
      </c>
      <c r="B215" s="44">
        <v>92669301</v>
      </c>
      <c r="C215" s="11" t="s">
        <v>1122</v>
      </c>
      <c r="D215" s="12" t="s">
        <v>27</v>
      </c>
      <c r="E215" s="12" t="s">
        <v>46</v>
      </c>
      <c r="F215" s="12" t="s">
        <v>1123</v>
      </c>
      <c r="G215" s="12" t="s">
        <v>1124</v>
      </c>
      <c r="H215" s="12" t="s">
        <v>135</v>
      </c>
      <c r="I215" s="67" t="s">
        <v>1126</v>
      </c>
      <c r="J215" s="26" t="str">
        <f>HYPERLINK("mailto:robitrans@vz.t-com.hr","robitrans@vz.t-com.hr")</f>
        <v>robitrans@vz.t-com.hr</v>
      </c>
    </row>
    <row r="216" spans="1:10" ht="64.5" customHeight="1" x14ac:dyDescent="0.25">
      <c r="A216" s="8" t="s">
        <v>2582</v>
      </c>
      <c r="B216" s="44">
        <v>71715291424</v>
      </c>
      <c r="C216" s="11" t="s">
        <v>2794</v>
      </c>
      <c r="D216" s="12" t="s">
        <v>1989</v>
      </c>
      <c r="E216" s="12" t="s">
        <v>2795</v>
      </c>
      <c r="F216" s="12" t="s">
        <v>2796</v>
      </c>
      <c r="G216" s="12" t="s">
        <v>2797</v>
      </c>
      <c r="H216" s="12" t="s">
        <v>36</v>
      </c>
      <c r="I216" s="67"/>
      <c r="J216" s="55" t="s">
        <v>2798</v>
      </c>
    </row>
    <row r="217" spans="1:10" ht="64.5" customHeight="1" x14ac:dyDescent="0.25">
      <c r="A217" s="170" t="s">
        <v>2583</v>
      </c>
      <c r="B217" s="44">
        <v>90153901</v>
      </c>
      <c r="C217" s="11" t="s">
        <v>1131</v>
      </c>
      <c r="D217" s="12" t="s">
        <v>27</v>
      </c>
      <c r="E217" s="12" t="s">
        <v>43</v>
      </c>
      <c r="F217" s="12" t="s">
        <v>1133</v>
      </c>
      <c r="G217" s="12" t="s">
        <v>1135</v>
      </c>
      <c r="H217" s="12" t="s">
        <v>36</v>
      </c>
      <c r="I217" s="67"/>
      <c r="J217" s="26" t="str">
        <f>HYPERLINK("mailto:premuzic1@gmail.com","premuzic1@gmail.com")</f>
        <v>premuzic1@gmail.com</v>
      </c>
    </row>
    <row r="218" spans="1:10" s="163" customFormat="1" ht="64.5" customHeight="1" x14ac:dyDescent="0.25">
      <c r="A218" s="170" t="s">
        <v>2584</v>
      </c>
      <c r="B218" s="44">
        <v>35964639007</v>
      </c>
      <c r="C218" s="11" t="s">
        <v>3209</v>
      </c>
      <c r="D218" s="12" t="s">
        <v>3212</v>
      </c>
      <c r="E218" s="12" t="s">
        <v>3212</v>
      </c>
      <c r="F218" s="12" t="s">
        <v>3210</v>
      </c>
      <c r="G218" s="12" t="s">
        <v>3211</v>
      </c>
      <c r="H218" s="12" t="s">
        <v>49</v>
      </c>
      <c r="I218" s="67"/>
      <c r="J218" s="26"/>
    </row>
    <row r="219" spans="1:10" ht="64.5" customHeight="1" x14ac:dyDescent="0.25">
      <c r="A219" s="8" t="s">
        <v>2585</v>
      </c>
      <c r="B219" s="44">
        <v>97465305</v>
      </c>
      <c r="C219" s="11" t="s">
        <v>1137</v>
      </c>
      <c r="D219" s="12" t="s">
        <v>27</v>
      </c>
      <c r="E219" s="12" t="s">
        <v>1138</v>
      </c>
      <c r="F219" s="12" t="s">
        <v>1139</v>
      </c>
      <c r="G219" s="12" t="s">
        <v>1140</v>
      </c>
      <c r="H219" s="12" t="s">
        <v>36</v>
      </c>
      <c r="I219" s="67" t="s">
        <v>1142</v>
      </c>
      <c r="J219" s="26" t="str">
        <f>HYPERLINK("mailto:daniela.stefanko@gmail.com","daniela.stefanko@gmail.com")</f>
        <v>daniela.stefanko@gmail.com</v>
      </c>
    </row>
    <row r="220" spans="1:10" ht="64.5" customHeight="1" x14ac:dyDescent="0.25">
      <c r="A220" s="170" t="s">
        <v>2586</v>
      </c>
      <c r="B220" s="44">
        <v>97274461</v>
      </c>
      <c r="C220" s="11" t="s">
        <v>1146</v>
      </c>
      <c r="D220" s="12" t="s">
        <v>27</v>
      </c>
      <c r="E220" s="12" t="s">
        <v>303</v>
      </c>
      <c r="F220" s="12" t="s">
        <v>1147</v>
      </c>
      <c r="G220" s="12" t="s">
        <v>1789</v>
      </c>
      <c r="H220" s="12" t="s">
        <v>36</v>
      </c>
      <c r="I220" s="67" t="s">
        <v>1148</v>
      </c>
      <c r="J220" s="26"/>
    </row>
    <row r="221" spans="1:10" ht="64.5" customHeight="1" x14ac:dyDescent="0.25">
      <c r="A221" s="170" t="s">
        <v>2587</v>
      </c>
      <c r="B221" s="44">
        <v>91270073</v>
      </c>
      <c r="C221" s="11" t="s">
        <v>1154</v>
      </c>
      <c r="D221" s="12" t="s">
        <v>27</v>
      </c>
      <c r="E221" s="12" t="s">
        <v>191</v>
      </c>
      <c r="F221" s="12" t="s">
        <v>1155</v>
      </c>
      <c r="G221" s="12" t="s">
        <v>1156</v>
      </c>
      <c r="H221" s="12" t="s">
        <v>36</v>
      </c>
      <c r="I221" s="67" t="s">
        <v>1157</v>
      </c>
      <c r="J221" s="26"/>
    </row>
    <row r="222" spans="1:10" s="163" customFormat="1" ht="64.5" customHeight="1" x14ac:dyDescent="0.25">
      <c r="A222" s="8" t="s">
        <v>2588</v>
      </c>
      <c r="B222" s="246">
        <v>77115310267</v>
      </c>
      <c r="C222" s="220" t="s">
        <v>3167</v>
      </c>
      <c r="D222" s="12" t="s">
        <v>27</v>
      </c>
      <c r="E222" s="219" t="s">
        <v>3168</v>
      </c>
      <c r="F222" s="219" t="s">
        <v>3169</v>
      </c>
      <c r="G222" s="219" t="s">
        <v>3170</v>
      </c>
      <c r="H222" s="219" t="s">
        <v>42</v>
      </c>
      <c r="I222" s="222"/>
      <c r="J222" s="247"/>
    </row>
    <row r="223" spans="1:10" ht="64.5" customHeight="1" x14ac:dyDescent="0.25">
      <c r="A223" s="170" t="s">
        <v>2589</v>
      </c>
      <c r="B223" s="203">
        <v>51373458416</v>
      </c>
      <c r="C223" s="204" t="s">
        <v>504</v>
      </c>
      <c r="D223" s="205" t="s">
        <v>27</v>
      </c>
      <c r="E223" s="205" t="s">
        <v>46</v>
      </c>
      <c r="F223" s="205" t="s">
        <v>505</v>
      </c>
      <c r="G223" s="205" t="s">
        <v>506</v>
      </c>
      <c r="H223" s="205" t="s">
        <v>401</v>
      </c>
      <c r="I223" s="206" t="s">
        <v>507</v>
      </c>
      <c r="J223" s="209"/>
    </row>
    <row r="224" spans="1:10" s="43" customFormat="1" ht="64.5" customHeight="1" x14ac:dyDescent="0.25">
      <c r="A224" s="170" t="s">
        <v>2590</v>
      </c>
      <c r="B224" s="79">
        <v>90156293</v>
      </c>
      <c r="C224" s="80" t="s">
        <v>1158</v>
      </c>
      <c r="D224" s="57" t="s">
        <v>27</v>
      </c>
      <c r="E224" s="57" t="s">
        <v>910</v>
      </c>
      <c r="F224" s="57" t="s">
        <v>1159</v>
      </c>
      <c r="G224" s="57" t="s">
        <v>1160</v>
      </c>
      <c r="H224" s="57" t="s">
        <v>594</v>
      </c>
      <c r="I224" s="95" t="s">
        <v>1161</v>
      </c>
      <c r="J224" s="86" t="str">
        <f>HYPERLINK("mailto:servis.horvatsko@vz.t-com.hr","servis.horvatsko@vz.t-com.hr")</f>
        <v>servis.horvatsko@vz.t-com.hr</v>
      </c>
    </row>
    <row r="225" spans="1:10" ht="60" customHeight="1" x14ac:dyDescent="0.25">
      <c r="A225" s="8" t="s">
        <v>2591</v>
      </c>
      <c r="B225" s="126">
        <v>35535925171</v>
      </c>
      <c r="C225" s="63" t="s">
        <v>2171</v>
      </c>
      <c r="D225" s="130" t="s">
        <v>182</v>
      </c>
      <c r="E225" s="58" t="s">
        <v>2162</v>
      </c>
      <c r="F225" s="58" t="s">
        <v>2044</v>
      </c>
      <c r="G225" s="58" t="s">
        <v>2045</v>
      </c>
      <c r="H225" s="58" t="s">
        <v>36</v>
      </c>
      <c r="I225" s="127"/>
      <c r="J225" s="200"/>
    </row>
    <row r="226" spans="1:10" ht="60" customHeight="1" x14ac:dyDescent="0.25">
      <c r="A226" s="170" t="s">
        <v>2592</v>
      </c>
      <c r="B226" s="79">
        <v>97316750</v>
      </c>
      <c r="C226" s="80" t="s">
        <v>1166</v>
      </c>
      <c r="D226" s="57" t="s">
        <v>27</v>
      </c>
      <c r="E226" s="57" t="s">
        <v>1167</v>
      </c>
      <c r="F226" s="57" t="s">
        <v>1168</v>
      </c>
      <c r="G226" s="57" t="s">
        <v>1169</v>
      </c>
      <c r="H226" s="57" t="s">
        <v>36</v>
      </c>
      <c r="I226" s="95"/>
      <c r="J226" s="86" t="str">
        <f>HYPERLINK("mailto:sinisamilec@gmail.com","sinisamilec@gmail.com")</f>
        <v>sinisamilec@gmail.com</v>
      </c>
    </row>
    <row r="227" spans="1:10" ht="60" customHeight="1" x14ac:dyDescent="0.25">
      <c r="A227" s="170" t="s">
        <v>2593</v>
      </c>
      <c r="B227" s="79">
        <v>92383823</v>
      </c>
      <c r="C227" s="80" t="s">
        <v>1174</v>
      </c>
      <c r="D227" s="57" t="s">
        <v>27</v>
      </c>
      <c r="E227" s="57" t="s">
        <v>528</v>
      </c>
      <c r="F227" s="57" t="s">
        <v>1175</v>
      </c>
      <c r="G227" s="57" t="s">
        <v>1176</v>
      </c>
      <c r="H227" s="57" t="s">
        <v>36</v>
      </c>
      <c r="I227" s="95"/>
      <c r="J227" s="86"/>
    </row>
    <row r="228" spans="1:10" ht="60" customHeight="1" x14ac:dyDescent="0.25">
      <c r="A228" s="8" t="s">
        <v>2594</v>
      </c>
      <c r="B228" s="79">
        <v>90152867</v>
      </c>
      <c r="C228" s="80" t="s">
        <v>1178</v>
      </c>
      <c r="D228" s="57" t="s">
        <v>27</v>
      </c>
      <c r="E228" s="57" t="s">
        <v>191</v>
      </c>
      <c r="F228" s="57" t="s">
        <v>1181</v>
      </c>
      <c r="G228" s="57" t="s">
        <v>1182</v>
      </c>
      <c r="H228" s="57" t="s">
        <v>36</v>
      </c>
      <c r="I228" s="95" t="s">
        <v>1183</v>
      </c>
      <c r="J228" s="86"/>
    </row>
    <row r="229" spans="1:10" ht="60" customHeight="1" x14ac:dyDescent="0.25">
      <c r="A229" s="170" t="s">
        <v>2595</v>
      </c>
      <c r="B229" s="79"/>
      <c r="C229" s="80" t="s">
        <v>1184</v>
      </c>
      <c r="D229" s="57" t="s">
        <v>819</v>
      </c>
      <c r="E229" s="57" t="s">
        <v>1185</v>
      </c>
      <c r="F229" s="57" t="s">
        <v>1186</v>
      </c>
      <c r="G229" s="57" t="s">
        <v>823</v>
      </c>
      <c r="H229" s="57" t="s">
        <v>36</v>
      </c>
      <c r="I229" s="95" t="s">
        <v>1187</v>
      </c>
      <c r="J229" s="86" t="str">
        <f>HYPERLINK("mailto:gal.ljiljana@gmail.com","gal.ljiljana@gmail.com")</f>
        <v>gal.ljiljana@gmail.com</v>
      </c>
    </row>
    <row r="230" spans="1:10" ht="60" customHeight="1" x14ac:dyDescent="0.25">
      <c r="A230" s="170" t="s">
        <v>2596</v>
      </c>
      <c r="B230" s="79"/>
      <c r="C230" s="80" t="s">
        <v>1188</v>
      </c>
      <c r="D230" s="57" t="s">
        <v>819</v>
      </c>
      <c r="E230" s="57" t="s">
        <v>1185</v>
      </c>
      <c r="F230" s="57" t="s">
        <v>1189</v>
      </c>
      <c r="G230" s="57" t="s">
        <v>823</v>
      </c>
      <c r="H230" s="57" t="s">
        <v>36</v>
      </c>
      <c r="I230" s="95" t="s">
        <v>1834</v>
      </c>
      <c r="J230" s="86" t="str">
        <f>HYPERLINK("mailto:spec_ord_rogina@yahoo.com","spec_ord_rogina@yahoo.com")</f>
        <v>spec_ord_rogina@yahoo.com</v>
      </c>
    </row>
    <row r="231" spans="1:10" ht="60" customHeight="1" x14ac:dyDescent="0.25">
      <c r="A231" s="8" t="s">
        <v>2597</v>
      </c>
      <c r="B231" s="79">
        <v>80063713</v>
      </c>
      <c r="C231" s="80" t="s">
        <v>1192</v>
      </c>
      <c r="D231" s="57" t="s">
        <v>819</v>
      </c>
      <c r="E231" s="57" t="s">
        <v>1185</v>
      </c>
      <c r="F231" s="57" t="s">
        <v>1193</v>
      </c>
      <c r="G231" s="57" t="s">
        <v>780</v>
      </c>
      <c r="H231" s="57" t="s">
        <v>36</v>
      </c>
      <c r="I231" s="95" t="s">
        <v>1194</v>
      </c>
      <c r="J231" s="86" t="str">
        <f>HYPERLINK("mailto:ljilja_trstenjacki@net.hr","ljilja_trstenjacki@net.hr")</f>
        <v>ljilja_trstenjacki@net.hr</v>
      </c>
    </row>
    <row r="232" spans="1:10" ht="60" customHeight="1" x14ac:dyDescent="0.25">
      <c r="A232" s="170" t="s">
        <v>2598</v>
      </c>
      <c r="B232" s="79"/>
      <c r="C232" s="80" t="s">
        <v>1199</v>
      </c>
      <c r="D232" s="57" t="s">
        <v>819</v>
      </c>
      <c r="E232" s="57" t="s">
        <v>1185</v>
      </c>
      <c r="F232" s="57" t="s">
        <v>1201</v>
      </c>
      <c r="G232" s="57" t="s">
        <v>823</v>
      </c>
      <c r="H232" s="57" t="s">
        <v>36</v>
      </c>
      <c r="I232" s="95" t="s">
        <v>1202</v>
      </c>
      <c r="J232" s="86" t="str">
        <f>HYPERLINK("mailto:bojana.ricko@gmail.com","bojana.ricko@gmail.com")</f>
        <v>bojana.ricko@gmail.com</v>
      </c>
    </row>
    <row r="233" spans="1:10" ht="60" customHeight="1" x14ac:dyDescent="0.25">
      <c r="A233" s="170" t="s">
        <v>2599</v>
      </c>
      <c r="B233" s="79">
        <v>91264197</v>
      </c>
      <c r="C233" s="80" t="s">
        <v>1207</v>
      </c>
      <c r="D233" s="57" t="s">
        <v>14</v>
      </c>
      <c r="E233" s="57" t="s">
        <v>572</v>
      </c>
      <c r="F233" s="57" t="s">
        <v>1209</v>
      </c>
      <c r="G233" s="57" t="s">
        <v>1210</v>
      </c>
      <c r="H233" s="57" t="s">
        <v>36</v>
      </c>
      <c r="I233" s="95" t="s">
        <v>1211</v>
      </c>
      <c r="J233" s="86" t="str">
        <f>HYPERLINK("mailto:info@pilana-ratkovic.hr","info@pilana-ratkovic.hr")</f>
        <v>info@pilana-ratkovic.hr</v>
      </c>
    </row>
    <row r="234" spans="1:10" ht="60" customHeight="1" x14ac:dyDescent="0.25">
      <c r="A234" s="8" t="s">
        <v>2600</v>
      </c>
      <c r="B234" s="79"/>
      <c r="C234" s="80" t="s">
        <v>1213</v>
      </c>
      <c r="D234" s="57" t="s">
        <v>819</v>
      </c>
      <c r="E234" s="57" t="s">
        <v>919</v>
      </c>
      <c r="F234" s="57" t="s">
        <v>1217</v>
      </c>
      <c r="G234" s="57" t="s">
        <v>1218</v>
      </c>
      <c r="H234" s="57" t="s">
        <v>36</v>
      </c>
      <c r="I234" s="95" t="s">
        <v>1219</v>
      </c>
      <c r="J234" s="86" t="str">
        <f>HYPERLINK("mailto:dbenkus@gmail.com","dbenkus@gmail.com")</f>
        <v>dbenkus@gmail.com</v>
      </c>
    </row>
    <row r="235" spans="1:10" ht="60" customHeight="1" x14ac:dyDescent="0.25">
      <c r="A235" s="170" t="s">
        <v>2601</v>
      </c>
      <c r="B235" s="79">
        <v>80063497</v>
      </c>
      <c r="C235" s="80" t="s">
        <v>1835</v>
      </c>
      <c r="D235" s="57" t="s">
        <v>819</v>
      </c>
      <c r="E235" s="57" t="s">
        <v>919</v>
      </c>
      <c r="F235" s="57" t="s">
        <v>2750</v>
      </c>
      <c r="G235" s="57" t="s">
        <v>2751</v>
      </c>
      <c r="H235" s="57" t="s">
        <v>36</v>
      </c>
      <c r="I235" s="95" t="s">
        <v>2752</v>
      </c>
      <c r="J235" s="169" t="s">
        <v>1836</v>
      </c>
    </row>
    <row r="236" spans="1:10" ht="60" customHeight="1" x14ac:dyDescent="0.25">
      <c r="A236" s="170" t="s">
        <v>2602</v>
      </c>
      <c r="B236" s="79"/>
      <c r="C236" s="80" t="s">
        <v>1225</v>
      </c>
      <c r="D236" s="57" t="s">
        <v>819</v>
      </c>
      <c r="E236" s="57" t="s">
        <v>919</v>
      </c>
      <c r="F236" s="57" t="s">
        <v>1226</v>
      </c>
      <c r="G236" s="57" t="s">
        <v>823</v>
      </c>
      <c r="H236" s="57" t="s">
        <v>36</v>
      </c>
      <c r="I236" s="95" t="s">
        <v>1227</v>
      </c>
      <c r="J236" s="86" t="str">
        <f>HYPERLINK("mailto:vresk.sanja.stomatoloska.ordinacija@vz.t-com.hr","vresk.sanja.stomatoloska.ordinacija@vz.t-com.hr")</f>
        <v>vresk.sanja.stomatoloska.ordinacija@vz.t-com.hr</v>
      </c>
    </row>
    <row r="237" spans="1:10" ht="60" customHeight="1" x14ac:dyDescent="0.25">
      <c r="A237" s="8" t="s">
        <v>2603</v>
      </c>
      <c r="B237" s="79">
        <v>97559334</v>
      </c>
      <c r="C237" s="80" t="s">
        <v>1233</v>
      </c>
      <c r="D237" s="57" t="s">
        <v>27</v>
      </c>
      <c r="E237" s="57" t="s">
        <v>1234</v>
      </c>
      <c r="F237" s="57" t="s">
        <v>1235</v>
      </c>
      <c r="G237" s="57" t="s">
        <v>224</v>
      </c>
      <c r="H237" s="57" t="s">
        <v>36</v>
      </c>
      <c r="I237" s="95" t="s">
        <v>1236</v>
      </c>
      <c r="J237" s="87" t="str">
        <f>HYPERLINK("mailto:gabrijela.krizanec89@gmail.com","gabrijela.krizanec89@gmail.com ")</f>
        <v xml:space="preserve">gabrijela.krizanec89@gmail.com </v>
      </c>
    </row>
    <row r="238" spans="1:10" ht="60" customHeight="1" x14ac:dyDescent="0.25">
      <c r="A238" s="170" t="s">
        <v>2604</v>
      </c>
      <c r="B238" s="79">
        <v>91272904</v>
      </c>
      <c r="C238" s="80" t="s">
        <v>1240</v>
      </c>
      <c r="D238" s="57" t="s">
        <v>27</v>
      </c>
      <c r="E238" s="57" t="s">
        <v>191</v>
      </c>
      <c r="F238" s="57" t="s">
        <v>1241</v>
      </c>
      <c r="G238" s="57" t="s">
        <v>193</v>
      </c>
      <c r="H238" s="57" t="s">
        <v>36</v>
      </c>
      <c r="I238" s="95" t="s">
        <v>1242</v>
      </c>
      <c r="J238" s="87"/>
    </row>
    <row r="239" spans="1:10" s="163" customFormat="1" ht="60" customHeight="1" x14ac:dyDescent="0.25">
      <c r="A239" s="170" t="s">
        <v>2605</v>
      </c>
      <c r="B239" s="79">
        <v>88355073389</v>
      </c>
      <c r="C239" s="80" t="s">
        <v>3242</v>
      </c>
      <c r="D239" s="57" t="s">
        <v>27</v>
      </c>
      <c r="E239" s="57" t="s">
        <v>3244</v>
      </c>
      <c r="F239" s="57" t="s">
        <v>3243</v>
      </c>
      <c r="G239" s="57" t="s">
        <v>3245</v>
      </c>
      <c r="H239" s="57" t="s">
        <v>42</v>
      </c>
      <c r="I239" s="95" t="s">
        <v>3247</v>
      </c>
      <c r="J239" s="146" t="s">
        <v>3246</v>
      </c>
    </row>
    <row r="240" spans="1:10" ht="60" customHeight="1" x14ac:dyDescent="0.25">
      <c r="A240" s="8" t="s">
        <v>2606</v>
      </c>
      <c r="B240" s="79">
        <v>90152930</v>
      </c>
      <c r="C240" s="80" t="s">
        <v>1245</v>
      </c>
      <c r="D240" s="57" t="s">
        <v>27</v>
      </c>
      <c r="E240" s="57" t="s">
        <v>157</v>
      </c>
      <c r="F240" s="57" t="s">
        <v>1246</v>
      </c>
      <c r="G240" s="57" t="s">
        <v>193</v>
      </c>
      <c r="H240" s="57" t="s">
        <v>36</v>
      </c>
      <c r="I240" s="95" t="s">
        <v>1247</v>
      </c>
      <c r="J240" s="87" t="str">
        <f>HYPERLINK("mailto:sport.ivanec@gmail.com","sport.ivanec@gmail.com")</f>
        <v>sport.ivanec@gmail.com</v>
      </c>
    </row>
    <row r="241" spans="1:10" ht="60" customHeight="1" x14ac:dyDescent="0.25">
      <c r="A241" s="170" t="s">
        <v>2607</v>
      </c>
      <c r="B241" s="126">
        <v>67912729490</v>
      </c>
      <c r="C241" s="63" t="s">
        <v>495</v>
      </c>
      <c r="D241" s="58" t="s">
        <v>27</v>
      </c>
      <c r="E241" s="58" t="s">
        <v>213</v>
      </c>
      <c r="F241" s="58" t="s">
        <v>497</v>
      </c>
      <c r="G241" s="58" t="s">
        <v>498</v>
      </c>
      <c r="H241" s="58" t="s">
        <v>42</v>
      </c>
      <c r="I241" s="127"/>
      <c r="J241" s="127"/>
    </row>
    <row r="242" spans="1:10" ht="60" customHeight="1" x14ac:dyDescent="0.25">
      <c r="A242" s="170" t="s">
        <v>2608</v>
      </c>
      <c r="B242" s="79">
        <v>91273048</v>
      </c>
      <c r="C242" s="80" t="s">
        <v>1252</v>
      </c>
      <c r="D242" s="57" t="s">
        <v>980</v>
      </c>
      <c r="E242" s="57" t="s">
        <v>992</v>
      </c>
      <c r="F242" s="57" t="s">
        <v>1253</v>
      </c>
      <c r="G242" s="57" t="s">
        <v>1254</v>
      </c>
      <c r="H242" s="57" t="s">
        <v>259</v>
      </c>
      <c r="I242" s="95" t="s">
        <v>1837</v>
      </c>
      <c r="J242" s="95"/>
    </row>
    <row r="243" spans="1:10" ht="60" customHeight="1" x14ac:dyDescent="0.25">
      <c r="A243" s="8" t="s">
        <v>2609</v>
      </c>
      <c r="B243" s="126">
        <v>20116524614</v>
      </c>
      <c r="C243" s="63" t="s">
        <v>2284</v>
      </c>
      <c r="D243" s="130" t="s">
        <v>2241</v>
      </c>
      <c r="E243" s="130" t="s">
        <v>2285</v>
      </c>
      <c r="F243" s="130" t="s">
        <v>2286</v>
      </c>
      <c r="G243" s="130" t="s">
        <v>2287</v>
      </c>
      <c r="H243" s="57" t="s">
        <v>36</v>
      </c>
      <c r="I243" s="165" t="s">
        <v>2288</v>
      </c>
      <c r="J243" s="136" t="s">
        <v>3049</v>
      </c>
    </row>
    <row r="244" spans="1:10" ht="60" customHeight="1" x14ac:dyDescent="0.25">
      <c r="A244" s="170" t="s">
        <v>2610</v>
      </c>
      <c r="B244" s="126">
        <v>10107192545</v>
      </c>
      <c r="C244" s="63" t="s">
        <v>492</v>
      </c>
      <c r="D244" s="58" t="s">
        <v>27</v>
      </c>
      <c r="E244" s="58" t="s">
        <v>232</v>
      </c>
      <c r="F244" s="130" t="s">
        <v>1795</v>
      </c>
      <c r="G244" s="58" t="s">
        <v>493</v>
      </c>
      <c r="H244" s="58" t="s">
        <v>42</v>
      </c>
      <c r="I244" s="127" t="s">
        <v>494</v>
      </c>
      <c r="J244" s="127"/>
    </row>
    <row r="245" spans="1:10" ht="60" customHeight="1" x14ac:dyDescent="0.25">
      <c r="A245" s="170" t="s">
        <v>2611</v>
      </c>
      <c r="B245" s="79">
        <v>97504025</v>
      </c>
      <c r="C245" s="80" t="s">
        <v>1258</v>
      </c>
      <c r="D245" s="57" t="s">
        <v>27</v>
      </c>
      <c r="E245" s="57" t="s">
        <v>1163</v>
      </c>
      <c r="F245" s="57" t="s">
        <v>1259</v>
      </c>
      <c r="G245" s="57" t="s">
        <v>1260</v>
      </c>
      <c r="H245" s="57" t="s">
        <v>36</v>
      </c>
      <c r="I245" s="95" t="s">
        <v>1262</v>
      </c>
      <c r="J245" s="177" t="s">
        <v>1838</v>
      </c>
    </row>
    <row r="246" spans="1:10" s="163" customFormat="1" ht="60" customHeight="1" x14ac:dyDescent="0.25">
      <c r="A246" s="8" t="s">
        <v>2612</v>
      </c>
      <c r="B246" s="79">
        <v>73228573897</v>
      </c>
      <c r="C246" s="80" t="s">
        <v>3023</v>
      </c>
      <c r="D246" s="57" t="s">
        <v>1955</v>
      </c>
      <c r="E246" s="57" t="s">
        <v>3024</v>
      </c>
      <c r="F246" s="57" t="s">
        <v>2341</v>
      </c>
      <c r="G246" s="57" t="s">
        <v>3025</v>
      </c>
      <c r="H246" s="57" t="s">
        <v>36</v>
      </c>
      <c r="I246" s="95"/>
      <c r="J246" s="177"/>
    </row>
    <row r="247" spans="1:10" s="163" customFormat="1" ht="60" customHeight="1" x14ac:dyDescent="0.25">
      <c r="A247" s="170" t="s">
        <v>2613</v>
      </c>
      <c r="B247" s="79" t="s">
        <v>3286</v>
      </c>
      <c r="C247" s="80" t="s">
        <v>3282</v>
      </c>
      <c r="D247" s="57" t="s">
        <v>27</v>
      </c>
      <c r="E247" s="57" t="s">
        <v>3283</v>
      </c>
      <c r="F247" s="57" t="s">
        <v>3284</v>
      </c>
      <c r="G247" s="57" t="s">
        <v>3285</v>
      </c>
      <c r="H247" s="57" t="s">
        <v>42</v>
      </c>
      <c r="I247" s="95"/>
      <c r="J247" s="177"/>
    </row>
    <row r="248" spans="1:10" ht="60" customHeight="1" x14ac:dyDescent="0.25">
      <c r="A248" s="170" t="s">
        <v>2614</v>
      </c>
      <c r="B248" s="79">
        <v>38630017702</v>
      </c>
      <c r="C248" s="80" t="s">
        <v>2212</v>
      </c>
      <c r="D248" s="57" t="s">
        <v>27</v>
      </c>
      <c r="E248" s="57" t="s">
        <v>2213</v>
      </c>
      <c r="F248" s="57" t="s">
        <v>2214</v>
      </c>
      <c r="G248" s="57" t="s">
        <v>2215</v>
      </c>
      <c r="H248" s="57" t="s">
        <v>36</v>
      </c>
      <c r="I248" s="95" t="s">
        <v>2217</v>
      </c>
      <c r="J248" s="136" t="s">
        <v>2216</v>
      </c>
    </row>
    <row r="249" spans="1:10" ht="60" customHeight="1" x14ac:dyDescent="0.25">
      <c r="A249" s="8" t="s">
        <v>2615</v>
      </c>
      <c r="B249" s="79">
        <v>92668640</v>
      </c>
      <c r="C249" s="80" t="s">
        <v>1268</v>
      </c>
      <c r="D249" s="57" t="s">
        <v>27</v>
      </c>
      <c r="E249" s="57" t="s">
        <v>46</v>
      </c>
      <c r="F249" s="57" t="s">
        <v>1269</v>
      </c>
      <c r="G249" s="57" t="s">
        <v>2700</v>
      </c>
      <c r="H249" s="57" t="s">
        <v>245</v>
      </c>
      <c r="I249" s="95" t="s">
        <v>1270</v>
      </c>
      <c r="J249" s="168"/>
    </row>
    <row r="250" spans="1:10" ht="60" customHeight="1" x14ac:dyDescent="0.25">
      <c r="A250" s="170" t="s">
        <v>2616</v>
      </c>
      <c r="B250" s="79">
        <v>91273986</v>
      </c>
      <c r="C250" s="80" t="s">
        <v>1275</v>
      </c>
      <c r="D250" s="57" t="s">
        <v>27</v>
      </c>
      <c r="E250" s="57" t="s">
        <v>46</v>
      </c>
      <c r="F250" s="57" t="s">
        <v>1276</v>
      </c>
      <c r="G250" s="57" t="s">
        <v>1277</v>
      </c>
      <c r="H250" s="57" t="s">
        <v>18</v>
      </c>
      <c r="I250" s="95" t="s">
        <v>1280</v>
      </c>
      <c r="J250" s="87" t="str">
        <f>HYPERLINK("mailto:transporti.habunek@gmail.com","transporti.habunek@gmail.com")</f>
        <v>transporti.habunek@gmail.com</v>
      </c>
    </row>
    <row r="251" spans="1:10" ht="60" customHeight="1" x14ac:dyDescent="0.25">
      <c r="A251" s="170" t="s">
        <v>2617</v>
      </c>
      <c r="B251" s="79">
        <v>28367466650</v>
      </c>
      <c r="C251" s="80" t="s">
        <v>2850</v>
      </c>
      <c r="D251" s="57" t="s">
        <v>2012</v>
      </c>
      <c r="E251" s="57" t="s">
        <v>1867</v>
      </c>
      <c r="F251" s="57" t="s">
        <v>2851</v>
      </c>
      <c r="G251" s="57" t="s">
        <v>2852</v>
      </c>
      <c r="H251" s="93" t="s">
        <v>130</v>
      </c>
      <c r="I251" s="95" t="s">
        <v>2853</v>
      </c>
      <c r="J251" s="136"/>
    </row>
    <row r="252" spans="1:10" ht="60" customHeight="1" x14ac:dyDescent="0.25">
      <c r="A252" s="8" t="s">
        <v>2618</v>
      </c>
      <c r="B252" s="79">
        <v>97420956</v>
      </c>
      <c r="C252" s="80" t="s">
        <v>1285</v>
      </c>
      <c r="D252" s="57" t="s">
        <v>27</v>
      </c>
      <c r="E252" s="57" t="s">
        <v>702</v>
      </c>
      <c r="F252" s="57" t="s">
        <v>1839</v>
      </c>
      <c r="G252" s="57" t="s">
        <v>1286</v>
      </c>
      <c r="H252" s="57" t="s">
        <v>532</v>
      </c>
      <c r="I252" s="159" t="s">
        <v>1287</v>
      </c>
      <c r="J252" s="166"/>
    </row>
    <row r="253" spans="1:10" ht="60" customHeight="1" x14ac:dyDescent="0.25">
      <c r="A253" s="170" t="s">
        <v>2619</v>
      </c>
      <c r="B253" s="79">
        <v>90152387</v>
      </c>
      <c r="C253" s="80" t="s">
        <v>1288</v>
      </c>
      <c r="D253" s="57" t="s">
        <v>27</v>
      </c>
      <c r="E253" s="57" t="s">
        <v>1289</v>
      </c>
      <c r="F253" s="57" t="s">
        <v>1290</v>
      </c>
      <c r="G253" s="57" t="s">
        <v>2640</v>
      </c>
      <c r="H253" s="57" t="s">
        <v>167</v>
      </c>
      <c r="I253" s="95" t="s">
        <v>1291</v>
      </c>
      <c r="J253" s="87"/>
    </row>
    <row r="254" spans="1:10" ht="60" customHeight="1" x14ac:dyDescent="0.25">
      <c r="A254" s="170" t="s">
        <v>2620</v>
      </c>
      <c r="B254" s="79">
        <v>91258162</v>
      </c>
      <c r="C254" s="80" t="s">
        <v>1293</v>
      </c>
      <c r="D254" s="57" t="s">
        <v>27</v>
      </c>
      <c r="E254" s="57" t="s">
        <v>213</v>
      </c>
      <c r="F254" s="57" t="s">
        <v>1295</v>
      </c>
      <c r="G254" s="57" t="s">
        <v>1296</v>
      </c>
      <c r="H254" s="57" t="s">
        <v>1297</v>
      </c>
      <c r="I254" s="95" t="s">
        <v>1298</v>
      </c>
      <c r="J254" s="87" t="str">
        <f>HYPERLINK("mailto:patricija.biskup@gmail.com","patricija.biskup@gmail.com")</f>
        <v>patricija.biskup@gmail.com</v>
      </c>
    </row>
    <row r="255" spans="1:10" ht="60" customHeight="1" x14ac:dyDescent="0.25">
      <c r="A255" s="8" t="s">
        <v>2621</v>
      </c>
      <c r="B255" s="79">
        <v>90156064</v>
      </c>
      <c r="C255" s="80" t="s">
        <v>1302</v>
      </c>
      <c r="D255" s="57" t="s">
        <v>27</v>
      </c>
      <c r="E255" s="57" t="s">
        <v>348</v>
      </c>
      <c r="F255" s="57" t="s">
        <v>2733</v>
      </c>
      <c r="G255" s="57" t="s">
        <v>1304</v>
      </c>
      <c r="H255" s="57" t="s">
        <v>532</v>
      </c>
      <c r="I255" s="95" t="s">
        <v>1305</v>
      </c>
      <c r="J255" s="168"/>
    </row>
    <row r="256" spans="1:10" ht="60" customHeight="1" x14ac:dyDescent="0.25">
      <c r="A256" s="170" t="s">
        <v>2622</v>
      </c>
      <c r="B256" s="79">
        <v>77103773529</v>
      </c>
      <c r="C256" s="80" t="s">
        <v>2879</v>
      </c>
      <c r="D256" s="57" t="s">
        <v>1989</v>
      </c>
      <c r="E256" s="57" t="s">
        <v>2883</v>
      </c>
      <c r="F256" s="57" t="s">
        <v>2882</v>
      </c>
      <c r="G256" s="57" t="s">
        <v>1854</v>
      </c>
      <c r="H256" s="57" t="s">
        <v>36</v>
      </c>
      <c r="I256" s="95" t="s">
        <v>2880</v>
      </c>
      <c r="J256" s="136" t="s">
        <v>2881</v>
      </c>
    </row>
    <row r="257" spans="1:10" ht="60" customHeight="1" x14ac:dyDescent="0.25">
      <c r="A257" s="170" t="s">
        <v>2623</v>
      </c>
      <c r="B257" s="79">
        <v>90155203</v>
      </c>
      <c r="C257" s="80" t="s">
        <v>1306</v>
      </c>
      <c r="D257" s="57" t="s">
        <v>27</v>
      </c>
      <c r="E257" s="57" t="s">
        <v>56</v>
      </c>
      <c r="F257" s="57" t="s">
        <v>1307</v>
      </c>
      <c r="G257" s="57" t="s">
        <v>1308</v>
      </c>
      <c r="H257" s="57" t="s">
        <v>36</v>
      </c>
      <c r="I257" s="95" t="s">
        <v>1309</v>
      </c>
      <c r="J257" s="95"/>
    </row>
    <row r="258" spans="1:10" ht="60" customHeight="1" x14ac:dyDescent="0.25">
      <c r="A258" s="8" t="s">
        <v>2624</v>
      </c>
      <c r="B258" s="153">
        <v>91255082</v>
      </c>
      <c r="C258" s="154" t="s">
        <v>1310</v>
      </c>
      <c r="D258" s="155" t="s">
        <v>27</v>
      </c>
      <c r="E258" s="155" t="s">
        <v>513</v>
      </c>
      <c r="F258" s="155" t="s">
        <v>1311</v>
      </c>
      <c r="G258" s="155" t="s">
        <v>1312</v>
      </c>
      <c r="H258" s="155" t="s">
        <v>36</v>
      </c>
      <c r="I258" s="156" t="s">
        <v>1315</v>
      </c>
      <c r="J258" s="160" t="str">
        <f>HYPERLINK("mailto:bvb.restoran@yahoo.com","bvb.restoran@yahoo.com")</f>
        <v>bvb.restoran@yahoo.com</v>
      </c>
    </row>
    <row r="259" spans="1:10" s="97" customFormat="1" ht="60" customHeight="1" x14ac:dyDescent="0.25">
      <c r="A259" s="170" t="s">
        <v>2625</v>
      </c>
      <c r="B259" s="79">
        <v>92669549</v>
      </c>
      <c r="C259" s="80" t="s">
        <v>1317</v>
      </c>
      <c r="D259" s="57" t="s">
        <v>27</v>
      </c>
      <c r="E259" s="57" t="s">
        <v>251</v>
      </c>
      <c r="F259" s="57" t="s">
        <v>1320</v>
      </c>
      <c r="G259" s="57" t="s">
        <v>1322</v>
      </c>
      <c r="H259" s="57" t="s">
        <v>310</v>
      </c>
      <c r="I259" s="95" t="s">
        <v>1323</v>
      </c>
      <c r="J259" s="87"/>
    </row>
    <row r="260" spans="1:10" s="97" customFormat="1" ht="60" customHeight="1" x14ac:dyDescent="0.25">
      <c r="A260" s="170" t="s">
        <v>2927</v>
      </c>
      <c r="B260" s="153">
        <v>92366694</v>
      </c>
      <c r="C260" s="154" t="s">
        <v>1324</v>
      </c>
      <c r="D260" s="57" t="s">
        <v>27</v>
      </c>
      <c r="E260" s="155" t="s">
        <v>43</v>
      </c>
      <c r="F260" s="155" t="s">
        <v>1840</v>
      </c>
      <c r="G260" s="155" t="s">
        <v>1325</v>
      </c>
      <c r="H260" s="155" t="s">
        <v>1326</v>
      </c>
      <c r="I260" s="156" t="s">
        <v>1327</v>
      </c>
      <c r="J260" s="160"/>
    </row>
    <row r="261" spans="1:10" s="97" customFormat="1" ht="60" customHeight="1" x14ac:dyDescent="0.25">
      <c r="A261" s="8" t="s">
        <v>2928</v>
      </c>
      <c r="B261" s="153">
        <v>90155505</v>
      </c>
      <c r="C261" s="154" t="s">
        <v>1362</v>
      </c>
      <c r="D261" s="57" t="s">
        <v>27</v>
      </c>
      <c r="E261" s="155" t="s">
        <v>56</v>
      </c>
      <c r="F261" s="155" t="s">
        <v>1365</v>
      </c>
      <c r="G261" s="155" t="s">
        <v>1367</v>
      </c>
      <c r="H261" s="155" t="s">
        <v>18</v>
      </c>
      <c r="I261" s="156" t="s">
        <v>1371</v>
      </c>
      <c r="J261" s="87"/>
    </row>
    <row r="262" spans="1:10" s="97" customFormat="1" ht="60" customHeight="1" x14ac:dyDescent="0.25">
      <c r="A262" s="170" t="s">
        <v>2929</v>
      </c>
      <c r="B262" s="153">
        <v>91273277</v>
      </c>
      <c r="C262" s="154" t="s">
        <v>1375</v>
      </c>
      <c r="D262" s="57" t="s">
        <v>27</v>
      </c>
      <c r="E262" s="155" t="s">
        <v>1377</v>
      </c>
      <c r="F262" s="155" t="s">
        <v>1378</v>
      </c>
      <c r="G262" s="155" t="s">
        <v>1379</v>
      </c>
      <c r="H262" s="57" t="s">
        <v>36</v>
      </c>
      <c r="I262" s="156" t="s">
        <v>1381</v>
      </c>
      <c r="J262" s="87" t="str">
        <f>HYPERLINK("mailto:marino.kaniski@gmail.com","marino.kaniski@gmail.com")</f>
        <v>marino.kaniski@gmail.com</v>
      </c>
    </row>
    <row r="263" spans="1:10" ht="60" customHeight="1" x14ac:dyDescent="0.25">
      <c r="A263" s="170" t="s">
        <v>2930</v>
      </c>
      <c r="B263" s="153"/>
      <c r="C263" s="154" t="s">
        <v>2884</v>
      </c>
      <c r="D263" s="155" t="s">
        <v>2667</v>
      </c>
      <c r="E263" s="155" t="s">
        <v>2666</v>
      </c>
      <c r="F263" s="155" t="s">
        <v>2885</v>
      </c>
      <c r="G263" s="155" t="s">
        <v>2888</v>
      </c>
      <c r="H263" s="155" t="s">
        <v>36</v>
      </c>
      <c r="I263" s="156" t="s">
        <v>2886</v>
      </c>
      <c r="J263" s="199" t="s">
        <v>2887</v>
      </c>
    </row>
    <row r="264" spans="1:10" ht="60" customHeight="1" x14ac:dyDescent="0.25">
      <c r="A264" s="8" t="s">
        <v>2931</v>
      </c>
      <c r="B264" s="79">
        <v>80371052</v>
      </c>
      <c r="C264" s="80" t="s">
        <v>1841</v>
      </c>
      <c r="D264" s="57" t="s">
        <v>27</v>
      </c>
      <c r="E264" s="57"/>
      <c r="F264" s="57" t="s">
        <v>1395</v>
      </c>
      <c r="G264" s="57" t="s">
        <v>2860</v>
      </c>
      <c r="H264" s="57" t="s">
        <v>36</v>
      </c>
      <c r="I264" s="95" t="s">
        <v>1396</v>
      </c>
      <c r="J264" s="87" t="str">
        <f>HYPERLINK("mailto:bojan.skvorc@optinet.hr","bojan.skvorc@optinet.hr")</f>
        <v>bojan.skvorc@optinet.hr</v>
      </c>
    </row>
    <row r="265" spans="1:10" ht="60" customHeight="1" x14ac:dyDescent="0.25">
      <c r="A265" s="170" t="s">
        <v>2932</v>
      </c>
      <c r="B265" s="153">
        <v>90154584</v>
      </c>
      <c r="C265" s="154" t="s">
        <v>1328</v>
      </c>
      <c r="D265" s="155" t="s">
        <v>27</v>
      </c>
      <c r="E265" s="155" t="s">
        <v>90</v>
      </c>
      <c r="F265" s="155" t="s">
        <v>1332</v>
      </c>
      <c r="G265" s="155" t="s">
        <v>1333</v>
      </c>
      <c r="H265" s="155" t="s">
        <v>36</v>
      </c>
      <c r="I265" s="156" t="s">
        <v>1334</v>
      </c>
      <c r="J265" s="87" t="str">
        <f>HYPERLINK("mailto:marija.hudoletnjak@gmail.com","marija.hudoletnjak@gmail.com")</f>
        <v>marija.hudoletnjak@gmail.com</v>
      </c>
    </row>
    <row r="266" spans="1:10" ht="60" customHeight="1" x14ac:dyDescent="0.25">
      <c r="A266" s="170" t="s">
        <v>2933</v>
      </c>
      <c r="B266" s="79">
        <v>90154584</v>
      </c>
      <c r="C266" s="80" t="s">
        <v>1328</v>
      </c>
      <c r="D266" s="57" t="s">
        <v>27</v>
      </c>
      <c r="E266" s="57" t="s">
        <v>90</v>
      </c>
      <c r="F266" s="57" t="s">
        <v>1332</v>
      </c>
      <c r="G266" s="57" t="s">
        <v>1333</v>
      </c>
      <c r="H266" s="57" t="s">
        <v>36</v>
      </c>
      <c r="I266" s="95" t="s">
        <v>1334</v>
      </c>
      <c r="J266" s="87" t="str">
        <f>HYPERLINK("mailto:marija.hudoletnjak@gmail.com","marija.hudoletnjak@gmail.com")</f>
        <v>marija.hudoletnjak@gmail.com</v>
      </c>
    </row>
    <row r="267" spans="1:10" ht="60" customHeight="1" x14ac:dyDescent="0.25">
      <c r="A267" s="8" t="s">
        <v>2934</v>
      </c>
      <c r="B267" s="153">
        <v>97318205</v>
      </c>
      <c r="C267" s="154" t="s">
        <v>1336</v>
      </c>
      <c r="D267" s="155" t="s">
        <v>27</v>
      </c>
      <c r="E267" s="155" t="s">
        <v>474</v>
      </c>
      <c r="F267" s="155" t="s">
        <v>1337</v>
      </c>
      <c r="G267" s="155" t="s">
        <v>1338</v>
      </c>
      <c r="H267" s="155" t="s">
        <v>36</v>
      </c>
      <c r="I267" s="156"/>
      <c r="J267" s="156"/>
    </row>
    <row r="268" spans="1:10" ht="60" customHeight="1" x14ac:dyDescent="0.25">
      <c r="A268" s="170" t="s">
        <v>2935</v>
      </c>
      <c r="B268" s="202">
        <v>68872689427</v>
      </c>
      <c r="C268" s="63" t="s">
        <v>2031</v>
      </c>
      <c r="D268" s="57" t="s">
        <v>27</v>
      </c>
      <c r="E268" s="59" t="s">
        <v>1903</v>
      </c>
      <c r="F268" s="58" t="s">
        <v>1864</v>
      </c>
      <c r="G268" s="58" t="s">
        <v>1904</v>
      </c>
      <c r="H268" s="64" t="s">
        <v>42</v>
      </c>
      <c r="I268" s="95" t="s">
        <v>2849</v>
      </c>
      <c r="J268" s="136" t="s">
        <v>1943</v>
      </c>
    </row>
    <row r="269" spans="1:10" ht="60" customHeight="1" x14ac:dyDescent="0.25">
      <c r="A269" s="170" t="s">
        <v>2936</v>
      </c>
      <c r="B269" s="79">
        <v>91268966</v>
      </c>
      <c r="C269" s="80" t="s">
        <v>1409</v>
      </c>
      <c r="D269" s="57" t="s">
        <v>14</v>
      </c>
      <c r="E269" s="57" t="s">
        <v>975</v>
      </c>
      <c r="F269" s="57" t="s">
        <v>1410</v>
      </c>
      <c r="G269" s="57" t="s">
        <v>1411</v>
      </c>
      <c r="H269" s="57" t="s">
        <v>18</v>
      </c>
      <c r="I269" s="95" t="s">
        <v>1412</v>
      </c>
      <c r="J269" s="87"/>
    </row>
    <row r="270" spans="1:10" ht="60" customHeight="1" x14ac:dyDescent="0.25">
      <c r="A270" s="8" t="s">
        <v>2937</v>
      </c>
      <c r="B270" s="228">
        <v>28250436190</v>
      </c>
      <c r="C270" s="133" t="s">
        <v>2032</v>
      </c>
      <c r="D270" s="75" t="s">
        <v>2007</v>
      </c>
      <c r="E270" s="77" t="s">
        <v>2008</v>
      </c>
      <c r="F270" s="76" t="s">
        <v>2009</v>
      </c>
      <c r="G270" s="77" t="s">
        <v>2010</v>
      </c>
      <c r="H270" s="76" t="s">
        <v>42</v>
      </c>
      <c r="I270" s="124" t="s">
        <v>2015</v>
      </c>
      <c r="J270" s="150" t="s">
        <v>2011</v>
      </c>
    </row>
    <row r="271" spans="1:10" ht="60" customHeight="1" x14ac:dyDescent="0.25">
      <c r="A271" s="170" t="s">
        <v>2938</v>
      </c>
      <c r="B271" s="229">
        <v>47943106725</v>
      </c>
      <c r="C271" s="194" t="s">
        <v>2223</v>
      </c>
      <c r="D271" s="195" t="s">
        <v>2003</v>
      </c>
      <c r="E271" s="130" t="s">
        <v>2111</v>
      </c>
      <c r="F271" s="130" t="s">
        <v>2224</v>
      </c>
      <c r="G271" s="130" t="s">
        <v>2225</v>
      </c>
      <c r="H271" s="57" t="s">
        <v>36</v>
      </c>
      <c r="I271" s="127"/>
      <c r="J271" s="136"/>
    </row>
    <row r="272" spans="1:10" s="163" customFormat="1" ht="60" customHeight="1" x14ac:dyDescent="0.25">
      <c r="A272" s="170" t="s">
        <v>2951</v>
      </c>
      <c r="B272" s="229">
        <v>92241138675</v>
      </c>
      <c r="C272" s="194" t="s">
        <v>3255</v>
      </c>
      <c r="D272" s="195" t="s">
        <v>3256</v>
      </c>
      <c r="E272" s="130" t="s">
        <v>3253</v>
      </c>
      <c r="F272" s="130" t="s">
        <v>3254</v>
      </c>
      <c r="G272" s="130" t="s">
        <v>3252</v>
      </c>
      <c r="H272" s="57" t="s">
        <v>42</v>
      </c>
      <c r="I272" s="127"/>
      <c r="J272" s="136"/>
    </row>
    <row r="273" spans="1:10" ht="60" customHeight="1" x14ac:dyDescent="0.25">
      <c r="A273" s="8" t="s">
        <v>3037</v>
      </c>
      <c r="B273" s="65">
        <v>33192953102</v>
      </c>
      <c r="C273" s="80" t="s">
        <v>366</v>
      </c>
      <c r="D273" s="64" t="s">
        <v>27</v>
      </c>
      <c r="E273" s="58" t="s">
        <v>329</v>
      </c>
      <c r="F273" s="57" t="s">
        <v>367</v>
      </c>
      <c r="G273" s="57" t="s">
        <v>1605</v>
      </c>
      <c r="H273" s="57" t="s">
        <v>42</v>
      </c>
      <c r="I273" s="127" t="s">
        <v>368</v>
      </c>
      <c r="J273" s="151"/>
    </row>
    <row r="274" spans="1:10" ht="60" customHeight="1" x14ac:dyDescent="0.25">
      <c r="A274" s="170" t="s">
        <v>3038</v>
      </c>
      <c r="B274" s="79">
        <v>91272394</v>
      </c>
      <c r="C274" s="80" t="s">
        <v>1423</v>
      </c>
      <c r="D274" s="57" t="s">
        <v>27</v>
      </c>
      <c r="E274" s="57" t="s">
        <v>46</v>
      </c>
      <c r="F274" s="57" t="s">
        <v>1425</v>
      </c>
      <c r="G274" s="57" t="s">
        <v>1426</v>
      </c>
      <c r="H274" s="57" t="s">
        <v>179</v>
      </c>
      <c r="I274" s="95" t="s">
        <v>1428</v>
      </c>
      <c r="J274" s="87"/>
    </row>
    <row r="275" spans="1:10" s="163" customFormat="1" ht="60" customHeight="1" x14ac:dyDescent="0.25">
      <c r="A275" s="170" t="s">
        <v>3039</v>
      </c>
      <c r="B275" s="79">
        <v>91272025</v>
      </c>
      <c r="C275" s="80" t="s">
        <v>1444</v>
      </c>
      <c r="D275" s="57" t="s">
        <v>27</v>
      </c>
      <c r="E275" s="57" t="s">
        <v>46</v>
      </c>
      <c r="F275" s="57" t="s">
        <v>1445</v>
      </c>
      <c r="G275" s="57" t="s">
        <v>1446</v>
      </c>
      <c r="H275" s="57" t="s">
        <v>36</v>
      </c>
      <c r="I275" s="95" t="s">
        <v>1448</v>
      </c>
      <c r="J275" s="87" t="str">
        <f>HYPERLINK("mailto:dsevervitez@gmail.com","dsevervitez@gmail.com")</f>
        <v>dsevervitez@gmail.com</v>
      </c>
    </row>
    <row r="276" spans="1:10" s="163" customFormat="1" ht="60" customHeight="1" x14ac:dyDescent="0.25">
      <c r="A276" s="8" t="s">
        <v>3069</v>
      </c>
      <c r="B276" s="79">
        <v>92384650</v>
      </c>
      <c r="C276" s="80" t="s">
        <v>1454</v>
      </c>
      <c r="D276" s="57" t="s">
        <v>182</v>
      </c>
      <c r="E276" s="57" t="s">
        <v>546</v>
      </c>
      <c r="F276" s="57" t="s">
        <v>1455</v>
      </c>
      <c r="G276" s="57" t="s">
        <v>1457</v>
      </c>
      <c r="H276" s="57" t="s">
        <v>36</v>
      </c>
      <c r="I276" s="95" t="s">
        <v>1459</v>
      </c>
      <c r="J276" s="87" t="str">
        <f>HYPERLINK("mailto:vresk.darko@gmail.com","vresk.darko@gmail.com")</f>
        <v>vresk.darko@gmail.com</v>
      </c>
    </row>
    <row r="277" spans="1:10" s="163" customFormat="1" ht="60" customHeight="1" x14ac:dyDescent="0.25">
      <c r="A277" s="170" t="s">
        <v>3070</v>
      </c>
      <c r="B277" s="126">
        <v>52727833623</v>
      </c>
      <c r="C277" s="63" t="s">
        <v>2238</v>
      </c>
      <c r="D277" s="130" t="s">
        <v>1955</v>
      </c>
      <c r="E277" s="130" t="s">
        <v>2187</v>
      </c>
      <c r="F277" s="130" t="s">
        <v>2235</v>
      </c>
      <c r="G277" s="130" t="s">
        <v>2236</v>
      </c>
      <c r="H277" s="130" t="s">
        <v>42</v>
      </c>
      <c r="I277" s="127"/>
      <c r="J277" s="136" t="s">
        <v>2237</v>
      </c>
    </row>
    <row r="278" spans="1:10" s="163" customFormat="1" ht="60" customHeight="1" x14ac:dyDescent="0.25">
      <c r="A278" s="170" t="s">
        <v>3071</v>
      </c>
      <c r="B278" s="79">
        <v>90152174</v>
      </c>
      <c r="C278" s="80" t="s">
        <v>1465</v>
      </c>
      <c r="D278" s="57" t="s">
        <v>27</v>
      </c>
      <c r="E278" s="57" t="s">
        <v>46</v>
      </c>
      <c r="F278" s="57" t="s">
        <v>1467</v>
      </c>
      <c r="G278" s="57" t="s">
        <v>1468</v>
      </c>
      <c r="H278" s="57" t="s">
        <v>167</v>
      </c>
      <c r="I278" s="95" t="s">
        <v>1472</v>
      </c>
      <c r="J278" s="87" t="str">
        <f>HYPERLINK("mailto:markohudoletnjak34@gmail.com","markohudoletnjak34@gmail.com")</f>
        <v>markohudoletnjak34@gmail.com</v>
      </c>
    </row>
    <row r="279" spans="1:10" s="163" customFormat="1" ht="60" customHeight="1" x14ac:dyDescent="0.25">
      <c r="A279" s="8" t="s">
        <v>3092</v>
      </c>
      <c r="B279" s="79">
        <v>80140220</v>
      </c>
      <c r="C279" s="80" t="s">
        <v>1474</v>
      </c>
      <c r="D279" s="57" t="s">
        <v>27</v>
      </c>
      <c r="E279" s="57" t="s">
        <v>896</v>
      </c>
      <c r="F279" s="57" t="s">
        <v>1475</v>
      </c>
      <c r="G279" s="57" t="s">
        <v>1476</v>
      </c>
      <c r="H279" s="57" t="s">
        <v>36</v>
      </c>
      <c r="I279" s="95" t="s">
        <v>1478</v>
      </c>
      <c r="J279" s="87" t="str">
        <f>HYPERLINK("mailto:odvjetnik.kapustic@gmail.com","odvjetnik.kapustic@gmail.com")</f>
        <v>odvjetnik.kapustic@gmail.com</v>
      </c>
    </row>
    <row r="280" spans="1:10" s="163" customFormat="1" ht="60" customHeight="1" x14ac:dyDescent="0.25">
      <c r="A280" s="170" t="s">
        <v>3093</v>
      </c>
      <c r="B280" s="79">
        <v>98758844094</v>
      </c>
      <c r="C280" s="80" t="s">
        <v>1474</v>
      </c>
      <c r="D280" s="57" t="s">
        <v>1908</v>
      </c>
      <c r="E280" s="57" t="s">
        <v>2924</v>
      </c>
      <c r="F280" s="57" t="s">
        <v>2926</v>
      </c>
      <c r="G280" s="57" t="s">
        <v>2922</v>
      </c>
      <c r="H280" s="93" t="s">
        <v>42</v>
      </c>
      <c r="I280" s="95" t="s">
        <v>2923</v>
      </c>
      <c r="J280" s="136" t="s">
        <v>2925</v>
      </c>
    </row>
    <row r="281" spans="1:10" s="163" customFormat="1" ht="60" customHeight="1" x14ac:dyDescent="0.25">
      <c r="A281" s="170" t="s">
        <v>3094</v>
      </c>
      <c r="B281" s="230" t="s">
        <v>3019</v>
      </c>
      <c r="C281" s="63" t="s">
        <v>2035</v>
      </c>
      <c r="D281" s="130" t="s">
        <v>27</v>
      </c>
      <c r="E281" s="130" t="s">
        <v>2161</v>
      </c>
      <c r="F281" s="58" t="s">
        <v>2036</v>
      </c>
      <c r="G281" s="58" t="s">
        <v>2037</v>
      </c>
      <c r="H281" s="58" t="s">
        <v>1914</v>
      </c>
      <c r="I281" s="127"/>
      <c r="J281" s="136" t="s">
        <v>2102</v>
      </c>
    </row>
    <row r="282" spans="1:10" s="163" customFormat="1" ht="60" customHeight="1" x14ac:dyDescent="0.25">
      <c r="A282" s="8" t="s">
        <v>3095</v>
      </c>
      <c r="B282" s="243">
        <v>59374123441</v>
      </c>
      <c r="C282" s="63" t="s">
        <v>3020</v>
      </c>
      <c r="D282" s="130" t="s">
        <v>27</v>
      </c>
      <c r="E282" s="130" t="s">
        <v>2992</v>
      </c>
      <c r="F282" s="130" t="s">
        <v>2993</v>
      </c>
      <c r="G282" s="58" t="s">
        <v>2991</v>
      </c>
      <c r="H282" s="57" t="s">
        <v>36</v>
      </c>
      <c r="I282" s="127"/>
      <c r="J282" s="136"/>
    </row>
    <row r="283" spans="1:10" s="163" customFormat="1" ht="60" customHeight="1" x14ac:dyDescent="0.25">
      <c r="A283" s="170" t="s">
        <v>3096</v>
      </c>
      <c r="B283" s="79">
        <v>97612944</v>
      </c>
      <c r="C283" s="80" t="s">
        <v>1489</v>
      </c>
      <c r="D283" s="57" t="s">
        <v>27</v>
      </c>
      <c r="E283" s="57" t="s">
        <v>833</v>
      </c>
      <c r="F283" s="57" t="s">
        <v>1490</v>
      </c>
      <c r="G283" s="57" t="s">
        <v>1491</v>
      </c>
      <c r="H283" s="57" t="s">
        <v>36</v>
      </c>
      <c r="I283" s="95" t="s">
        <v>1492</v>
      </c>
      <c r="J283" s="87" t="str">
        <f>HYPERLINK("mailto:florijan.bunic@gmail.com","florijan.bunic@gmail.com")</f>
        <v>florijan.bunic@gmail.com</v>
      </c>
    </row>
    <row r="284" spans="1:10" s="163" customFormat="1" ht="60" customHeight="1" x14ac:dyDescent="0.25">
      <c r="A284" s="170" t="s">
        <v>3097</v>
      </c>
      <c r="B284" s="79">
        <v>90153880</v>
      </c>
      <c r="C284" s="80" t="s">
        <v>1495</v>
      </c>
      <c r="D284" s="57" t="s">
        <v>182</v>
      </c>
      <c r="E284" s="57" t="s">
        <v>183</v>
      </c>
      <c r="F284" s="57" t="s">
        <v>1496</v>
      </c>
      <c r="G284" s="57" t="s">
        <v>1847</v>
      </c>
      <c r="H284" s="57" t="s">
        <v>18</v>
      </c>
      <c r="I284" s="95" t="s">
        <v>1497</v>
      </c>
      <c r="J284" s="87" t="str">
        <f>HYPERLINK("mailto:zid.obrt.grabrovec@gmail.com","zid.obrt.grabrovec@gmail.com")</f>
        <v>zid.obrt.grabrovec@gmail.com</v>
      </c>
    </row>
    <row r="285" spans="1:10" s="163" customFormat="1" ht="60" customHeight="1" x14ac:dyDescent="0.25">
      <c r="A285" s="8" t="s">
        <v>3098</v>
      </c>
      <c r="B285" s="79">
        <v>91274168</v>
      </c>
      <c r="C285" s="80" t="s">
        <v>1503</v>
      </c>
      <c r="D285" s="57" t="s">
        <v>182</v>
      </c>
      <c r="E285" s="57" t="s">
        <v>180</v>
      </c>
      <c r="F285" s="57" t="s">
        <v>1505</v>
      </c>
      <c r="G285" s="57" t="s">
        <v>1506</v>
      </c>
      <c r="H285" s="57" t="s">
        <v>36</v>
      </c>
      <c r="I285" s="95" t="s">
        <v>1510</v>
      </c>
      <c r="J285" s="87" t="str">
        <f>HYPERLINK("mailto:petrinjak.damir@gmail.com","petrinjak.damir@gmail.com")</f>
        <v>petrinjak.damir@gmail.com</v>
      </c>
    </row>
    <row r="286" spans="1:10" s="163" customFormat="1" ht="60" customHeight="1" x14ac:dyDescent="0.25">
      <c r="A286" s="170" t="s">
        <v>3099</v>
      </c>
      <c r="B286" s="79">
        <v>91273137</v>
      </c>
      <c r="C286" s="80" t="s">
        <v>1512</v>
      </c>
      <c r="D286" s="57" t="s">
        <v>182</v>
      </c>
      <c r="E286" s="57" t="s">
        <v>183</v>
      </c>
      <c r="F286" s="57" t="s">
        <v>1513</v>
      </c>
      <c r="G286" s="57" t="s">
        <v>1848</v>
      </c>
      <c r="H286" s="57" t="s">
        <v>18</v>
      </c>
      <c r="I286" s="95" t="s">
        <v>1514</v>
      </c>
      <c r="J286" s="87" t="str">
        <f>HYPERLINK("mailto:zfo.djuras@email.t-com.hr","zfo.djuras@email.t-com.hr")</f>
        <v>zfo.djuras@email.t-com.hr</v>
      </c>
    </row>
    <row r="287" spans="1:10" s="163" customFormat="1" ht="60" customHeight="1" x14ac:dyDescent="0.25">
      <c r="A287" s="170" t="s">
        <v>3100</v>
      </c>
      <c r="B287" s="79">
        <v>92384188</v>
      </c>
      <c r="C287" s="80" t="s">
        <v>1515</v>
      </c>
      <c r="D287" s="57" t="s">
        <v>27</v>
      </c>
      <c r="E287" s="57" t="s">
        <v>1377</v>
      </c>
      <c r="F287" s="57" t="s">
        <v>1849</v>
      </c>
      <c r="G287" s="57" t="s">
        <v>1850</v>
      </c>
      <c r="H287" s="57" t="s">
        <v>36</v>
      </c>
      <c r="I287" s="95" t="s">
        <v>1516</v>
      </c>
      <c r="J287" s="87" t="str">
        <f>HYPERLINK("mailto:bozena.biskup01@gmail.com","bozena.biskup01@gmail.com")</f>
        <v>bozena.biskup01@gmail.com</v>
      </c>
    </row>
    <row r="288" spans="1:10" s="163" customFormat="1" ht="60" customHeight="1" x14ac:dyDescent="0.25">
      <c r="A288" s="8" t="s">
        <v>3101</v>
      </c>
      <c r="B288" s="79">
        <v>88934819796</v>
      </c>
      <c r="C288" s="80" t="s">
        <v>3156</v>
      </c>
      <c r="D288" s="57" t="s">
        <v>14</v>
      </c>
      <c r="E288" s="57" t="s">
        <v>3157</v>
      </c>
      <c r="F288" s="57" t="s">
        <v>3158</v>
      </c>
      <c r="G288" s="57" t="s">
        <v>3159</v>
      </c>
      <c r="H288" s="57" t="s">
        <v>36</v>
      </c>
      <c r="I288" s="95"/>
      <c r="J288" s="87"/>
    </row>
    <row r="289" spans="1:10" s="163" customFormat="1" ht="60" customHeight="1" x14ac:dyDescent="0.25">
      <c r="A289" s="170" t="s">
        <v>3102</v>
      </c>
      <c r="B289" s="79">
        <v>80063616</v>
      </c>
      <c r="C289" s="80" t="s">
        <v>1521</v>
      </c>
      <c r="D289" s="57" t="s">
        <v>819</v>
      </c>
      <c r="E289" s="57" t="s">
        <v>919</v>
      </c>
      <c r="F289" s="57" t="s">
        <v>1522</v>
      </c>
      <c r="G289" s="57" t="s">
        <v>823</v>
      </c>
      <c r="H289" s="57" t="s">
        <v>36</v>
      </c>
      <c r="I289" s="95" t="s">
        <v>1523</v>
      </c>
      <c r="J289" s="87"/>
    </row>
    <row r="290" spans="1:10" s="163" customFormat="1" ht="60" customHeight="1" x14ac:dyDescent="0.25">
      <c r="A290" s="170" t="s">
        <v>3103</v>
      </c>
      <c r="B290" s="79">
        <v>80063608</v>
      </c>
      <c r="C290" s="80" t="s">
        <v>3021</v>
      </c>
      <c r="D290" s="57" t="s">
        <v>819</v>
      </c>
      <c r="E290" s="57" t="s">
        <v>919</v>
      </c>
      <c r="F290" s="57" t="s">
        <v>1533</v>
      </c>
      <c r="G290" s="57" t="s">
        <v>823</v>
      </c>
      <c r="H290" s="57" t="s">
        <v>36</v>
      </c>
      <c r="I290" s="95" t="s">
        <v>1534</v>
      </c>
      <c r="J290" s="167"/>
    </row>
    <row r="291" spans="1:10" ht="60" customHeight="1" x14ac:dyDescent="0.25">
      <c r="A291" s="8" t="s">
        <v>3104</v>
      </c>
      <c r="B291" s="79">
        <v>40232569331</v>
      </c>
      <c r="C291" s="80" t="s">
        <v>3224</v>
      </c>
      <c r="D291" s="57" t="s">
        <v>14</v>
      </c>
      <c r="E291" s="57" t="s">
        <v>3225</v>
      </c>
      <c r="F291" s="57" t="s">
        <v>3222</v>
      </c>
      <c r="G291" s="57" t="s">
        <v>3223</v>
      </c>
      <c r="H291" s="57" t="s">
        <v>87</v>
      </c>
      <c r="I291" s="95"/>
      <c r="J291" s="167"/>
    </row>
    <row r="292" spans="1:10" ht="60" customHeight="1" x14ac:dyDescent="0.25">
      <c r="A292" s="1"/>
      <c r="B292" s="224"/>
      <c r="C292" s="129"/>
      <c r="D292" s="225"/>
      <c r="E292" s="225"/>
      <c r="F292" s="225"/>
      <c r="H292" s="198"/>
    </row>
    <row r="293" spans="1:10" ht="60" customHeight="1" x14ac:dyDescent="0.25">
      <c r="A293" s="1"/>
      <c r="C293" s="129"/>
    </row>
    <row r="294" spans="1:10" ht="60" customHeight="1" x14ac:dyDescent="0.25">
      <c r="A294" s="1"/>
      <c r="C294" s="129"/>
    </row>
    <row r="295" spans="1:10" ht="60" customHeight="1" x14ac:dyDescent="0.25">
      <c r="A295" s="1"/>
      <c r="C295" s="129"/>
    </row>
    <row r="296" spans="1:10" ht="60" customHeight="1" x14ac:dyDescent="0.25">
      <c r="A296" s="1"/>
      <c r="C296" s="129"/>
    </row>
    <row r="297" spans="1:10" ht="60" customHeight="1" x14ac:dyDescent="0.25">
      <c r="A297" s="1"/>
      <c r="C297" s="129"/>
    </row>
    <row r="298" spans="1:10" ht="60" customHeight="1" x14ac:dyDescent="0.25">
      <c r="A298" s="1"/>
      <c r="C298" s="129"/>
    </row>
    <row r="299" spans="1:10" ht="60" customHeight="1" x14ac:dyDescent="0.25">
      <c r="A299" s="1"/>
      <c r="C299" s="129"/>
    </row>
    <row r="300" spans="1:10" ht="60" customHeight="1" x14ac:dyDescent="0.25">
      <c r="A300" s="1"/>
      <c r="C300" s="129"/>
    </row>
    <row r="301" spans="1:10" ht="60" customHeight="1" x14ac:dyDescent="0.25">
      <c r="A301" s="1"/>
      <c r="C301" s="129"/>
    </row>
    <row r="302" spans="1:10" ht="60" customHeight="1" x14ac:dyDescent="0.25">
      <c r="A302" s="1"/>
      <c r="C302" s="129"/>
    </row>
    <row r="303" spans="1:10" ht="60" customHeight="1" x14ac:dyDescent="0.25">
      <c r="A303" s="1"/>
      <c r="C303" s="129"/>
    </row>
    <row r="304" spans="1:10" ht="60" customHeight="1" x14ac:dyDescent="0.25">
      <c r="A304" s="1"/>
      <c r="C304" s="129"/>
    </row>
    <row r="305" spans="1:3" ht="60" customHeight="1" x14ac:dyDescent="0.25">
      <c r="A305" s="1"/>
      <c r="C305" s="129"/>
    </row>
    <row r="306" spans="1:3" ht="60" customHeight="1" x14ac:dyDescent="0.25">
      <c r="A306" s="1"/>
      <c r="C306" s="129"/>
    </row>
    <row r="307" spans="1:3" ht="60" customHeight="1" x14ac:dyDescent="0.25">
      <c r="A307" s="1"/>
      <c r="C307" s="129"/>
    </row>
    <row r="308" spans="1:3" ht="60" customHeight="1" x14ac:dyDescent="0.25">
      <c r="A308" s="1"/>
      <c r="C308" s="129"/>
    </row>
    <row r="309" spans="1:3" ht="60" customHeight="1" x14ac:dyDescent="0.25">
      <c r="A309" s="1"/>
      <c r="C309" s="129"/>
    </row>
    <row r="310" spans="1:3" ht="60" customHeight="1" x14ac:dyDescent="0.25">
      <c r="A310" s="1"/>
      <c r="C310" s="129"/>
    </row>
    <row r="311" spans="1:3" ht="60" customHeight="1" x14ac:dyDescent="0.25">
      <c r="A311" s="1"/>
      <c r="C311" s="129"/>
    </row>
    <row r="312" spans="1:3" ht="60" customHeight="1" x14ac:dyDescent="0.25">
      <c r="A312" s="1"/>
      <c r="C312" s="129"/>
    </row>
    <row r="313" spans="1:3" ht="60" customHeight="1" x14ac:dyDescent="0.25">
      <c r="A313" s="1"/>
      <c r="C313" s="129"/>
    </row>
    <row r="314" spans="1:3" ht="60" customHeight="1" x14ac:dyDescent="0.25">
      <c r="A314" s="1"/>
      <c r="C314" s="129"/>
    </row>
    <row r="315" spans="1:3" ht="60" customHeight="1" x14ac:dyDescent="0.25">
      <c r="A315" s="1"/>
      <c r="C315" s="129"/>
    </row>
    <row r="316" spans="1:3" ht="60" customHeight="1" x14ac:dyDescent="0.25">
      <c r="A316" s="1"/>
      <c r="C316" s="129"/>
    </row>
    <row r="317" spans="1:3" ht="60" customHeight="1" x14ac:dyDescent="0.25">
      <c r="A317" s="1"/>
      <c r="C317" s="129"/>
    </row>
    <row r="318" spans="1:3" ht="60" customHeight="1" x14ac:dyDescent="0.25">
      <c r="A318" s="1"/>
      <c r="C318" s="129"/>
    </row>
    <row r="319" spans="1:3" ht="60" customHeight="1" x14ac:dyDescent="0.25">
      <c r="A319" s="1"/>
      <c r="C319" s="129"/>
    </row>
    <row r="320" spans="1:3" ht="60" customHeight="1" x14ac:dyDescent="0.25">
      <c r="A320" s="1"/>
      <c r="C320" s="129"/>
    </row>
    <row r="321" spans="1:3" ht="60" customHeight="1" x14ac:dyDescent="0.25">
      <c r="A321" s="1"/>
      <c r="C321" s="129"/>
    </row>
    <row r="322" spans="1:3" ht="60" customHeight="1" x14ac:dyDescent="0.25">
      <c r="A322" s="1"/>
      <c r="C322" s="129"/>
    </row>
    <row r="323" spans="1:3" ht="60" customHeight="1" x14ac:dyDescent="0.25">
      <c r="A323" s="1"/>
      <c r="C323" s="129"/>
    </row>
    <row r="324" spans="1:3" ht="60" customHeight="1" x14ac:dyDescent="0.25">
      <c r="A324" s="1"/>
      <c r="C324" s="129"/>
    </row>
    <row r="325" spans="1:3" ht="60" customHeight="1" x14ac:dyDescent="0.25">
      <c r="A325" s="1"/>
      <c r="C325" s="129"/>
    </row>
    <row r="326" spans="1:3" ht="60" customHeight="1" x14ac:dyDescent="0.25">
      <c r="A326" s="1"/>
      <c r="C326" s="129"/>
    </row>
    <row r="327" spans="1:3" ht="60" customHeight="1" x14ac:dyDescent="0.25">
      <c r="A327" s="1"/>
      <c r="C327" s="129"/>
    </row>
    <row r="328" spans="1:3" ht="60" customHeight="1" x14ac:dyDescent="0.25">
      <c r="A328" s="1"/>
      <c r="C328" s="129"/>
    </row>
    <row r="329" spans="1:3" ht="60" customHeight="1" x14ac:dyDescent="0.25">
      <c r="A329" s="1"/>
      <c r="C329" s="129"/>
    </row>
    <row r="330" spans="1:3" ht="60" customHeight="1" x14ac:dyDescent="0.25">
      <c r="A330" s="1"/>
      <c r="C330" s="129"/>
    </row>
    <row r="331" spans="1:3" ht="60" customHeight="1" x14ac:dyDescent="0.25">
      <c r="A331" s="1"/>
      <c r="C331" s="129"/>
    </row>
    <row r="332" spans="1:3" ht="60" customHeight="1" x14ac:dyDescent="0.25">
      <c r="A332" s="1"/>
      <c r="C332" s="129"/>
    </row>
    <row r="333" spans="1:3" ht="60" customHeight="1" x14ac:dyDescent="0.25">
      <c r="A333" s="1"/>
      <c r="C333" s="129"/>
    </row>
    <row r="334" spans="1:3" ht="60" customHeight="1" x14ac:dyDescent="0.25">
      <c r="A334" s="1"/>
      <c r="C334" s="129"/>
    </row>
    <row r="335" spans="1:3" ht="60" customHeight="1" x14ac:dyDescent="0.25">
      <c r="A335" s="1"/>
      <c r="C335" s="129"/>
    </row>
    <row r="336" spans="1:3" ht="60" customHeight="1" x14ac:dyDescent="0.25">
      <c r="A336" s="1"/>
      <c r="C336" s="129"/>
    </row>
    <row r="337" spans="1:3" ht="60" customHeight="1" x14ac:dyDescent="0.25">
      <c r="A337" s="1"/>
      <c r="C337" s="129"/>
    </row>
    <row r="338" spans="1:3" ht="60" customHeight="1" x14ac:dyDescent="0.25">
      <c r="A338" s="1"/>
      <c r="C338" s="129"/>
    </row>
    <row r="339" spans="1:3" ht="60" customHeight="1" x14ac:dyDescent="0.25">
      <c r="A339" s="1"/>
      <c r="C339" s="129"/>
    </row>
    <row r="340" spans="1:3" ht="60" customHeight="1" x14ac:dyDescent="0.25">
      <c r="A340" s="1"/>
      <c r="C340" s="129"/>
    </row>
    <row r="341" spans="1:3" ht="60" customHeight="1" x14ac:dyDescent="0.25">
      <c r="A341" s="1"/>
      <c r="C341" s="129"/>
    </row>
    <row r="342" spans="1:3" ht="60" customHeight="1" x14ac:dyDescent="0.25">
      <c r="A342" s="1"/>
      <c r="C342" s="129"/>
    </row>
    <row r="343" spans="1:3" ht="60" customHeight="1" x14ac:dyDescent="0.25">
      <c r="A343" s="1"/>
      <c r="C343" s="129"/>
    </row>
    <row r="344" spans="1:3" ht="60" customHeight="1" x14ac:dyDescent="0.25">
      <c r="A344" s="1"/>
      <c r="C344" s="129"/>
    </row>
    <row r="345" spans="1:3" ht="60" customHeight="1" x14ac:dyDescent="0.25">
      <c r="A345" s="1"/>
      <c r="C345" s="129"/>
    </row>
    <row r="346" spans="1:3" ht="60" customHeight="1" x14ac:dyDescent="0.25">
      <c r="A346" s="1"/>
      <c r="C346" s="129"/>
    </row>
    <row r="347" spans="1:3" ht="60" customHeight="1" x14ac:dyDescent="0.25">
      <c r="A347" s="1"/>
      <c r="C347" s="129"/>
    </row>
    <row r="348" spans="1:3" ht="60" customHeight="1" x14ac:dyDescent="0.25">
      <c r="A348" s="1"/>
      <c r="C348" s="129"/>
    </row>
    <row r="349" spans="1:3" ht="60" customHeight="1" x14ac:dyDescent="0.25">
      <c r="A349" s="1"/>
      <c r="C349" s="129"/>
    </row>
    <row r="350" spans="1:3" ht="60" customHeight="1" x14ac:dyDescent="0.25">
      <c r="A350" s="1"/>
      <c r="C350" s="129"/>
    </row>
    <row r="351" spans="1:3" ht="60" customHeight="1" x14ac:dyDescent="0.25">
      <c r="A351" s="1"/>
      <c r="C351" s="129"/>
    </row>
    <row r="352" spans="1:3" ht="60" customHeight="1" x14ac:dyDescent="0.25">
      <c r="A352" s="1"/>
      <c r="C352" s="129"/>
    </row>
    <row r="353" spans="1:3" ht="60" customHeight="1" x14ac:dyDescent="0.25">
      <c r="A353" s="1"/>
      <c r="C353" s="129"/>
    </row>
    <row r="354" spans="1:3" ht="60" customHeight="1" x14ac:dyDescent="0.25">
      <c r="A354" s="1"/>
      <c r="C354" s="129"/>
    </row>
    <row r="355" spans="1:3" ht="60" customHeight="1" x14ac:dyDescent="0.25">
      <c r="A355" s="1"/>
      <c r="C355" s="129"/>
    </row>
    <row r="356" spans="1:3" ht="60" customHeight="1" x14ac:dyDescent="0.25">
      <c r="A356" s="1"/>
      <c r="C356" s="129"/>
    </row>
    <row r="357" spans="1:3" ht="60" customHeight="1" x14ac:dyDescent="0.25">
      <c r="A357" s="1"/>
      <c r="C357" s="129"/>
    </row>
    <row r="358" spans="1:3" ht="60" customHeight="1" x14ac:dyDescent="0.25">
      <c r="A358" s="1"/>
      <c r="C358" s="129"/>
    </row>
    <row r="359" spans="1:3" ht="60" customHeight="1" x14ac:dyDescent="0.25">
      <c r="A359" s="1"/>
      <c r="C359" s="129"/>
    </row>
    <row r="360" spans="1:3" ht="60" customHeight="1" x14ac:dyDescent="0.25">
      <c r="A360" s="1"/>
      <c r="C360" s="129"/>
    </row>
    <row r="361" spans="1:3" ht="60" customHeight="1" x14ac:dyDescent="0.25">
      <c r="A361" s="1"/>
      <c r="C361" s="129"/>
    </row>
    <row r="362" spans="1:3" ht="60" customHeight="1" x14ac:dyDescent="0.25">
      <c r="A362" s="1"/>
      <c r="C362" s="129"/>
    </row>
    <row r="363" spans="1:3" ht="60" customHeight="1" x14ac:dyDescent="0.25">
      <c r="A363" s="1"/>
      <c r="C363" s="129"/>
    </row>
    <row r="364" spans="1:3" ht="60" customHeight="1" x14ac:dyDescent="0.25">
      <c r="A364" s="1"/>
      <c r="C364" s="129"/>
    </row>
    <row r="365" spans="1:3" ht="60" customHeight="1" x14ac:dyDescent="0.25">
      <c r="A365" s="1"/>
      <c r="C365" s="129"/>
    </row>
    <row r="366" spans="1:3" ht="60" customHeight="1" x14ac:dyDescent="0.25">
      <c r="A366" s="1"/>
      <c r="C366" s="129"/>
    </row>
    <row r="367" spans="1:3" ht="60" customHeight="1" x14ac:dyDescent="0.25">
      <c r="A367" s="1"/>
      <c r="C367" s="129"/>
    </row>
    <row r="368" spans="1:3" ht="60" customHeight="1" x14ac:dyDescent="0.25">
      <c r="A368" s="1"/>
      <c r="C368" s="129"/>
    </row>
    <row r="369" spans="1:3" ht="60" customHeight="1" x14ac:dyDescent="0.25">
      <c r="A369" s="1"/>
      <c r="C369" s="129"/>
    </row>
    <row r="370" spans="1:3" ht="60" customHeight="1" x14ac:dyDescent="0.25">
      <c r="A370" s="1"/>
      <c r="C370" s="129"/>
    </row>
    <row r="371" spans="1:3" ht="60" customHeight="1" x14ac:dyDescent="0.25">
      <c r="A371" s="1"/>
      <c r="C371" s="129"/>
    </row>
    <row r="372" spans="1:3" ht="60" customHeight="1" x14ac:dyDescent="0.25">
      <c r="A372" s="1"/>
      <c r="C372" s="129"/>
    </row>
    <row r="373" spans="1:3" ht="60" customHeight="1" x14ac:dyDescent="0.25">
      <c r="A373" s="1"/>
      <c r="C373" s="129"/>
    </row>
    <row r="374" spans="1:3" ht="60" customHeight="1" x14ac:dyDescent="0.25">
      <c r="A374" s="1"/>
      <c r="C374" s="129"/>
    </row>
    <row r="375" spans="1:3" ht="60" customHeight="1" x14ac:dyDescent="0.25">
      <c r="A375" s="1"/>
      <c r="C375" s="129"/>
    </row>
    <row r="376" spans="1:3" ht="60" customHeight="1" x14ac:dyDescent="0.25">
      <c r="A376" s="1"/>
      <c r="C376" s="129"/>
    </row>
    <row r="377" spans="1:3" ht="60" customHeight="1" x14ac:dyDescent="0.25">
      <c r="A377" s="1"/>
      <c r="C377" s="129"/>
    </row>
    <row r="378" spans="1:3" ht="60" customHeight="1" x14ac:dyDescent="0.25">
      <c r="A378" s="1"/>
      <c r="C378" s="129"/>
    </row>
    <row r="379" spans="1:3" ht="60" customHeight="1" x14ac:dyDescent="0.25">
      <c r="A379" s="1"/>
      <c r="C379" s="129"/>
    </row>
    <row r="380" spans="1:3" ht="60" customHeight="1" x14ac:dyDescent="0.25">
      <c r="A380" s="1"/>
      <c r="C380" s="129"/>
    </row>
    <row r="381" spans="1:3" ht="60" customHeight="1" x14ac:dyDescent="0.25">
      <c r="A381" s="1"/>
      <c r="C381" s="129"/>
    </row>
    <row r="382" spans="1:3" ht="60" customHeight="1" x14ac:dyDescent="0.25">
      <c r="A382" s="1"/>
      <c r="C382" s="129"/>
    </row>
    <row r="383" spans="1:3" ht="60" customHeight="1" x14ac:dyDescent="0.25">
      <c r="A383" s="1"/>
      <c r="C383" s="129"/>
    </row>
    <row r="384" spans="1:3" ht="60" customHeight="1" x14ac:dyDescent="0.25">
      <c r="A384" s="1"/>
      <c r="C384" s="129"/>
    </row>
    <row r="385" spans="1:3" ht="60" customHeight="1" x14ac:dyDescent="0.25">
      <c r="A385" s="1"/>
      <c r="C385" s="129"/>
    </row>
    <row r="386" spans="1:3" ht="60" customHeight="1" x14ac:dyDescent="0.25">
      <c r="A386" s="1"/>
      <c r="C386" s="129"/>
    </row>
    <row r="387" spans="1:3" ht="60" customHeight="1" x14ac:dyDescent="0.25">
      <c r="A387" s="1"/>
      <c r="C387" s="129"/>
    </row>
    <row r="388" spans="1:3" ht="60" customHeight="1" x14ac:dyDescent="0.25">
      <c r="A388" s="1"/>
      <c r="C388" s="129"/>
    </row>
    <row r="389" spans="1:3" ht="60" customHeight="1" x14ac:dyDescent="0.25">
      <c r="A389" s="1"/>
      <c r="C389" s="129"/>
    </row>
    <row r="390" spans="1:3" ht="60" customHeight="1" x14ac:dyDescent="0.25">
      <c r="A390" s="1"/>
      <c r="C390" s="129"/>
    </row>
    <row r="391" spans="1:3" ht="60" customHeight="1" x14ac:dyDescent="0.25">
      <c r="A391" s="1"/>
      <c r="C391" s="129"/>
    </row>
    <row r="392" spans="1:3" ht="60" customHeight="1" x14ac:dyDescent="0.25">
      <c r="A392" s="1"/>
      <c r="C392" s="129"/>
    </row>
    <row r="393" spans="1:3" ht="60" customHeight="1" x14ac:dyDescent="0.25">
      <c r="A393" s="1"/>
      <c r="C393" s="129"/>
    </row>
    <row r="394" spans="1:3" ht="60" customHeight="1" x14ac:dyDescent="0.25">
      <c r="A394" s="1"/>
      <c r="C394" s="129"/>
    </row>
    <row r="395" spans="1:3" ht="60" customHeight="1" x14ac:dyDescent="0.25">
      <c r="A395" s="1"/>
      <c r="C395" s="129"/>
    </row>
    <row r="396" spans="1:3" ht="60" customHeight="1" x14ac:dyDescent="0.25">
      <c r="A396" s="1"/>
      <c r="C396" s="129"/>
    </row>
    <row r="397" spans="1:3" ht="60" customHeight="1" x14ac:dyDescent="0.25">
      <c r="A397" s="1"/>
      <c r="C397" s="129"/>
    </row>
    <row r="398" spans="1:3" ht="60" customHeight="1" x14ac:dyDescent="0.25">
      <c r="A398" s="1"/>
      <c r="C398" s="129"/>
    </row>
    <row r="399" spans="1:3" ht="60" customHeight="1" x14ac:dyDescent="0.25">
      <c r="A399" s="1"/>
      <c r="C399" s="129"/>
    </row>
    <row r="400" spans="1:3" ht="60" customHeight="1" x14ac:dyDescent="0.25">
      <c r="A400" s="1"/>
      <c r="C400" s="129"/>
    </row>
    <row r="401" spans="1:3" ht="60" customHeight="1" x14ac:dyDescent="0.25">
      <c r="A401" s="1"/>
      <c r="C401" s="129"/>
    </row>
    <row r="402" spans="1:3" ht="60" customHeight="1" x14ac:dyDescent="0.25">
      <c r="A402" s="1"/>
      <c r="C402" s="129"/>
    </row>
    <row r="403" spans="1:3" ht="60" customHeight="1" x14ac:dyDescent="0.25">
      <c r="A403" s="1"/>
      <c r="C403" s="129"/>
    </row>
    <row r="404" spans="1:3" ht="60" customHeight="1" x14ac:dyDescent="0.25">
      <c r="A404" s="1"/>
      <c r="C404" s="129"/>
    </row>
    <row r="405" spans="1:3" ht="60" customHeight="1" x14ac:dyDescent="0.25">
      <c r="A405" s="1"/>
      <c r="C405" s="129"/>
    </row>
    <row r="406" spans="1:3" ht="60" customHeight="1" x14ac:dyDescent="0.25">
      <c r="A406" s="1"/>
      <c r="C406" s="129"/>
    </row>
    <row r="407" spans="1:3" ht="60" customHeight="1" x14ac:dyDescent="0.25">
      <c r="A407" s="1"/>
      <c r="C407" s="129"/>
    </row>
    <row r="408" spans="1:3" ht="60" customHeight="1" x14ac:dyDescent="0.25">
      <c r="A408" s="1"/>
      <c r="C408" s="129"/>
    </row>
    <row r="409" spans="1:3" ht="60" customHeight="1" x14ac:dyDescent="0.25">
      <c r="A409" s="1"/>
      <c r="C409" s="129"/>
    </row>
    <row r="410" spans="1:3" ht="60" customHeight="1" x14ac:dyDescent="0.25">
      <c r="A410" s="1"/>
      <c r="C410" s="129"/>
    </row>
    <row r="411" spans="1:3" ht="60" customHeight="1" x14ac:dyDescent="0.25">
      <c r="A411" s="1"/>
      <c r="C411" s="129"/>
    </row>
    <row r="412" spans="1:3" ht="60" customHeight="1" x14ac:dyDescent="0.25">
      <c r="A412" s="1"/>
      <c r="C412" s="129"/>
    </row>
    <row r="413" spans="1:3" ht="60" customHeight="1" x14ac:dyDescent="0.25">
      <c r="A413" s="1"/>
      <c r="C413" s="129"/>
    </row>
    <row r="414" spans="1:3" ht="60" customHeight="1" x14ac:dyDescent="0.25">
      <c r="A414" s="1"/>
      <c r="C414" s="129"/>
    </row>
    <row r="415" spans="1:3" ht="60" customHeight="1" x14ac:dyDescent="0.25">
      <c r="A415" s="1"/>
      <c r="C415" s="129"/>
    </row>
    <row r="416" spans="1:3" ht="60" customHeight="1" x14ac:dyDescent="0.25">
      <c r="A416" s="1"/>
      <c r="C416" s="129"/>
    </row>
    <row r="417" spans="1:3" ht="60" customHeight="1" x14ac:dyDescent="0.25">
      <c r="A417" s="1"/>
      <c r="C417" s="129"/>
    </row>
    <row r="418" spans="1:3" ht="60" customHeight="1" x14ac:dyDescent="0.25">
      <c r="A418" s="1"/>
      <c r="C418" s="129"/>
    </row>
    <row r="419" spans="1:3" ht="60" customHeight="1" x14ac:dyDescent="0.25">
      <c r="A419" s="1"/>
      <c r="C419" s="129"/>
    </row>
    <row r="420" spans="1:3" ht="60" customHeight="1" x14ac:dyDescent="0.25">
      <c r="A420" s="1"/>
      <c r="C420" s="129"/>
    </row>
    <row r="421" spans="1:3" ht="60" customHeight="1" x14ac:dyDescent="0.25">
      <c r="A421" s="1"/>
      <c r="C421" s="129"/>
    </row>
    <row r="422" spans="1:3" ht="60" customHeight="1" x14ac:dyDescent="0.25">
      <c r="A422" s="1"/>
      <c r="C422" s="129"/>
    </row>
    <row r="423" spans="1:3" ht="60" customHeight="1" x14ac:dyDescent="0.25">
      <c r="A423" s="1"/>
      <c r="C423" s="129"/>
    </row>
    <row r="424" spans="1:3" ht="60" customHeight="1" x14ac:dyDescent="0.25">
      <c r="A424" s="1"/>
      <c r="C424" s="129"/>
    </row>
    <row r="425" spans="1:3" ht="60" customHeight="1" x14ac:dyDescent="0.25">
      <c r="A425" s="1"/>
      <c r="C425" s="129"/>
    </row>
    <row r="426" spans="1:3" ht="60" customHeight="1" x14ac:dyDescent="0.25">
      <c r="A426" s="1"/>
      <c r="C426" s="129"/>
    </row>
    <row r="427" spans="1:3" ht="60" customHeight="1" x14ac:dyDescent="0.25">
      <c r="A427" s="1"/>
      <c r="C427" s="129"/>
    </row>
    <row r="428" spans="1:3" ht="60" customHeight="1" x14ac:dyDescent="0.25">
      <c r="A428" s="1"/>
      <c r="C428" s="129"/>
    </row>
    <row r="429" spans="1:3" ht="60" customHeight="1" x14ac:dyDescent="0.25">
      <c r="A429" s="1"/>
      <c r="C429" s="129"/>
    </row>
    <row r="430" spans="1:3" ht="60" customHeight="1" x14ac:dyDescent="0.25">
      <c r="A430" s="1"/>
      <c r="C430" s="129"/>
    </row>
    <row r="431" spans="1:3" ht="60" customHeight="1" x14ac:dyDescent="0.25">
      <c r="A431" s="1"/>
      <c r="C431" s="129"/>
    </row>
    <row r="432" spans="1:3" ht="60" customHeight="1" x14ac:dyDescent="0.25">
      <c r="A432" s="1"/>
      <c r="C432" s="129"/>
    </row>
    <row r="433" spans="1:3" ht="60" customHeight="1" x14ac:dyDescent="0.25">
      <c r="A433" s="1"/>
      <c r="C433" s="129"/>
    </row>
    <row r="434" spans="1:3" ht="60" customHeight="1" x14ac:dyDescent="0.25">
      <c r="A434" s="1"/>
      <c r="C434" s="129"/>
    </row>
    <row r="435" spans="1:3" ht="60" customHeight="1" x14ac:dyDescent="0.25">
      <c r="A435" s="1"/>
      <c r="C435" s="129"/>
    </row>
    <row r="436" spans="1:3" ht="60" customHeight="1" x14ac:dyDescent="0.25">
      <c r="A436" s="1"/>
      <c r="C436" s="129"/>
    </row>
    <row r="437" spans="1:3" ht="15.75" customHeight="1" x14ac:dyDescent="0.25"/>
    <row r="438" spans="1:3" ht="15.75" customHeight="1" x14ac:dyDescent="0.25"/>
    <row r="439" spans="1:3" ht="15.75" customHeight="1" x14ac:dyDescent="0.25"/>
    <row r="440" spans="1:3" ht="15.75" customHeight="1" x14ac:dyDescent="0.25"/>
    <row r="441" spans="1:3" ht="15.75" customHeight="1" x14ac:dyDescent="0.25"/>
    <row r="442" spans="1:3" ht="15.75" customHeight="1" x14ac:dyDescent="0.25"/>
    <row r="443" spans="1:3" ht="15.75" customHeight="1" x14ac:dyDescent="0.25"/>
    <row r="444" spans="1:3" ht="15.75" customHeight="1" x14ac:dyDescent="0.25"/>
    <row r="445" spans="1:3" ht="15.75" customHeight="1" x14ac:dyDescent="0.25"/>
    <row r="446" spans="1:3" ht="15.75" customHeight="1" x14ac:dyDescent="0.25"/>
    <row r="447" spans="1:3" ht="15.75" customHeight="1" x14ac:dyDescent="0.25"/>
    <row r="448" spans="1:3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</sheetData>
  <sortState xmlns:xlrd2="http://schemas.microsoft.com/office/spreadsheetml/2017/richdata2" ref="A5:J282">
    <sortCondition ref="C5:C282"/>
  </sortState>
  <mergeCells count="2">
    <mergeCell ref="B2:D2"/>
    <mergeCell ref="A1:D1"/>
  </mergeCells>
  <phoneticPr fontId="51" type="noConversion"/>
  <hyperlinks>
    <hyperlink ref="J9" r:id="rId1" display="sprem-amarena@vz.htnet.hr;sprem-amarena@vz.t-com.hr" xr:uid="{00000000-0004-0000-0100-000000000000}"/>
    <hyperlink ref="J64" r:id="rId2" xr:uid="{00000000-0004-0000-0100-000001000000}"/>
    <hyperlink ref="J106" r:id="rId3" xr:uid="{00000000-0004-0000-0100-000002000000}"/>
    <hyperlink ref="J157" r:id="rId4" xr:uid="{00000000-0004-0000-0100-000003000000}"/>
    <hyperlink ref="J190" r:id="rId5" xr:uid="{00000000-0004-0000-0100-000004000000}"/>
    <hyperlink ref="J209" r:id="rId6" xr:uid="{00000000-0004-0000-0100-000005000000}"/>
    <hyperlink ref="J235" r:id="rId7" xr:uid="{00000000-0004-0000-0100-000006000000}"/>
    <hyperlink ref="J74" r:id="rId8" xr:uid="{00000000-0004-0000-0100-000007000000}"/>
    <hyperlink ref="J154" r:id="rId9" display="mladen.kucej@gmail.com,info@mmk-keramik.hr" xr:uid="{00000000-0004-0000-0100-000008000000}"/>
    <hyperlink ref="J268" r:id="rId10" xr:uid="{00000000-0004-0000-0100-000009000000}"/>
    <hyperlink ref="J86" r:id="rId11" xr:uid="{00000000-0004-0000-0100-00000A000000}"/>
    <hyperlink ref="J39" r:id="rId12" xr:uid="{00000000-0004-0000-0100-00000B000000}"/>
    <hyperlink ref="J270" r:id="rId13" xr:uid="{00000000-0004-0000-0100-00000C000000}"/>
    <hyperlink ref="J281" r:id="rId14" xr:uid="{00000000-0004-0000-0100-00000D000000}"/>
    <hyperlink ref="J133" r:id="rId15" display="mailto:petar@lollapalooza-massage.hr?__xts__=" xr:uid="{00000000-0004-0000-0100-00000E000000}"/>
    <hyperlink ref="J36" r:id="rId16" xr:uid="{00000000-0004-0000-0100-00000F000000}"/>
    <hyperlink ref="J79" r:id="rId17" xr:uid="{00000000-0004-0000-0100-000010000000}"/>
    <hyperlink ref="J148" r:id="rId18" xr:uid="{00000000-0004-0000-0100-000011000000}"/>
    <hyperlink ref="J145" r:id="rId19" xr:uid="{00000000-0004-0000-0100-000012000000}"/>
    <hyperlink ref="J186" r:id="rId20" xr:uid="{00000000-0004-0000-0100-000013000000}"/>
    <hyperlink ref="J131" r:id="rId21" xr:uid="{00000000-0004-0000-0100-000014000000}"/>
    <hyperlink ref="J248" r:id="rId22" display="mailto:nikolageci@gmail.com" xr:uid="{00000000-0004-0000-0100-000015000000}"/>
    <hyperlink ref="J45" r:id="rId23" xr:uid="{00000000-0004-0000-0100-000016000000}"/>
    <hyperlink ref="J277" r:id="rId24" display="mailto:vhruskar11@gmail.com" xr:uid="{00000000-0004-0000-0100-000017000000}"/>
    <hyperlink ref="J41" r:id="rId25" xr:uid="{00000000-0004-0000-0100-000018000000}"/>
    <hyperlink ref="J147" r:id="rId26" xr:uid="{00000000-0004-0000-0100-000019000000}"/>
    <hyperlink ref="J62" r:id="rId27" display="info@dgu.hr" xr:uid="{00000000-0004-0000-0100-00001A000000}"/>
    <hyperlink ref="J216" r:id="rId28" xr:uid="{00000000-0004-0000-0100-00001B000000}"/>
    <hyperlink ref="J77" r:id="rId29" xr:uid="{00000000-0004-0000-0100-00001C000000}"/>
    <hyperlink ref="J256" r:id="rId30" xr:uid="{00000000-0004-0000-0100-00001D000000}"/>
    <hyperlink ref="J280" r:id="rId31" xr:uid="{00000000-0004-0000-0100-00001E000000}"/>
    <hyperlink ref="J144" r:id="rId32" xr:uid="{00000000-0004-0000-0100-00001F000000}"/>
    <hyperlink ref="J58" r:id="rId33" xr:uid="{00000000-0004-0000-0100-000020000000}"/>
    <hyperlink ref="J243" r:id="rId34" xr:uid="{00000000-0004-0000-0100-000021000000}"/>
    <hyperlink ref="J239" r:id="rId35" xr:uid="{36DA6056-B69C-4839-A2E4-B6D219EF1EFB}"/>
  </hyperlinks>
  <pageMargins left="0.7" right="0.7" top="0.75" bottom="0.75" header="0.3" footer="0.3"/>
  <pageSetup paperSize="9" orientation="portrait" verticalDpi="0" r:id="rId36"/>
  <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poduzetnici</vt:lpstr>
      <vt:lpstr>obrtnici</vt:lpstr>
      <vt:lpstr>poduzetnici!Podrucje_ispisa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KORISNIK1</dc:creator>
  <cp:lastModifiedBy>Maja Darabuš</cp:lastModifiedBy>
  <cp:lastPrinted>2019-09-02T12:12:25Z</cp:lastPrinted>
  <dcterms:created xsi:type="dcterms:W3CDTF">2019-08-08T11:17:48Z</dcterms:created>
  <dcterms:modified xsi:type="dcterms:W3CDTF">2021-04-14T11:36:49Z</dcterms:modified>
</cp:coreProperties>
</file>